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17\2017-475-MesaCounty\002-DesignStandards\E-Reports\SGM\Phase III Final Drafts\FinalDraft-Nov20,2020\"/>
    </mc:Choice>
  </mc:AlternateContent>
  <xr:revisionPtr revIDLastSave="0" documentId="13_ncr:1_{932093C9-5031-4CC2-9738-ECBD02847682}" xr6:coauthVersionLast="45" xr6:coauthVersionMax="45" xr10:uidLastSave="{00000000-0000-0000-0000-000000000000}"/>
  <bookViews>
    <workbookView xWindow="3180" yWindow="810" windowWidth="25035" windowHeight="13815" firstSheet="1" activeTab="2" xr2:uid="{0CCBCB66-35D7-4378-9200-91208D33E661}"/>
  </bookViews>
  <sheets>
    <sheet name="MC MAP" sheetId="15" r:id="rId1"/>
    <sheet name="Alkaline" sheetId="6" r:id="rId2"/>
    <sheet name="Introduced &amp; Semi Natural" sheetId="8" r:id="rId3"/>
    <sheet name="Semi-Desert Scrub &amp; Grassland" sheetId="12" r:id="rId4"/>
    <sheet name="Cliff" sheetId="9" r:id="rId5"/>
    <sheet name="Cool Temperate Woodland &amp; Shrub" sheetId="10" r:id="rId6"/>
    <sheet name="Shrub, Forb Meadow &amp; Grassland" sheetId="11" r:id="rId7"/>
    <sheet name="High Elevation Forest" sheetId="13" r:id="rId8"/>
  </sheets>
  <definedNames>
    <definedName name="_xlnm.Print_Area" localSheetId="1">Alkaline!$A$1:$K$40</definedName>
    <definedName name="_xlnm.Print_Area" localSheetId="4">Cliff!$A$1:$K$43</definedName>
    <definedName name="_xlnm.Print_Area" localSheetId="3">'Semi-Desert Scrub &amp; Grassland'!$A$1:$K$40</definedName>
    <definedName name="_xlnm.Print_Area" localSheetId="6">'Shrub, Forb Meadow &amp; Grassland'!$A$1:$K$40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" i="8" l="1"/>
  <c r="I14" i="13" l="1"/>
  <c r="I15" i="13"/>
  <c r="I16" i="13"/>
  <c r="I13" i="13"/>
  <c r="I12" i="13"/>
  <c r="I14" i="11"/>
  <c r="I15" i="11"/>
  <c r="I16" i="11"/>
  <c r="I13" i="11"/>
  <c r="I12" i="11"/>
  <c r="I13" i="10"/>
  <c r="I14" i="10"/>
  <c r="I15" i="10"/>
  <c r="I16" i="10"/>
  <c r="I17" i="10"/>
  <c r="I18" i="10"/>
  <c r="I12" i="10"/>
  <c r="I13" i="9"/>
  <c r="I14" i="9"/>
  <c r="I15" i="9"/>
  <c r="I16" i="9"/>
  <c r="I12" i="9"/>
  <c r="I13" i="12"/>
  <c r="I14" i="12"/>
  <c r="I15" i="12"/>
  <c r="I16" i="12"/>
  <c r="I17" i="12"/>
  <c r="I18" i="12"/>
  <c r="I12" i="12"/>
  <c r="J19" i="13" l="1"/>
  <c r="H19" i="13"/>
  <c r="G19" i="13"/>
  <c r="E14" i="13"/>
  <c r="E15" i="13"/>
  <c r="E16" i="13"/>
  <c r="E13" i="13"/>
  <c r="E12" i="13"/>
  <c r="J21" i="11"/>
  <c r="I21" i="11"/>
  <c r="H21" i="11"/>
  <c r="G21" i="11"/>
  <c r="E14" i="11"/>
  <c r="E15" i="11"/>
  <c r="E16" i="11"/>
  <c r="E13" i="11"/>
  <c r="E12" i="11"/>
  <c r="I20" i="10"/>
  <c r="J15" i="10"/>
  <c r="J16" i="10"/>
  <c r="J17" i="10"/>
  <c r="J18" i="10"/>
  <c r="J14" i="10"/>
  <c r="J20" i="10"/>
  <c r="H20" i="10"/>
  <c r="G20" i="10"/>
  <c r="E14" i="10"/>
  <c r="E15" i="10"/>
  <c r="E16" i="10"/>
  <c r="E17" i="10"/>
  <c r="E18" i="10"/>
  <c r="E13" i="10"/>
  <c r="E12" i="10"/>
  <c r="F14" i="9"/>
  <c r="F12" i="9"/>
  <c r="E14" i="9"/>
  <c r="E15" i="9"/>
  <c r="E16" i="9"/>
  <c r="E13" i="9"/>
  <c r="E12" i="9"/>
  <c r="J24" i="9"/>
  <c r="I24" i="9"/>
  <c r="H24" i="9"/>
  <c r="G24" i="9"/>
  <c r="J21" i="12"/>
  <c r="H21" i="12"/>
  <c r="G21" i="12"/>
  <c r="F14" i="12"/>
  <c r="E14" i="12"/>
  <c r="E15" i="12"/>
  <c r="E16" i="12"/>
  <c r="E17" i="12"/>
  <c r="E18" i="12"/>
  <c r="E13" i="12"/>
  <c r="E12" i="12"/>
  <c r="E12" i="8"/>
  <c r="I12" i="8" s="1"/>
  <c r="J15" i="8"/>
  <c r="J21" i="8"/>
  <c r="H21" i="8"/>
  <c r="G21" i="8"/>
  <c r="K13" i="6"/>
  <c r="K12" i="6"/>
  <c r="J12" i="6"/>
  <c r="J21" i="6"/>
  <c r="I21" i="6"/>
  <c r="H21" i="6"/>
  <c r="G21" i="6"/>
  <c r="E14" i="8"/>
  <c r="I14" i="8" s="1"/>
  <c r="E15" i="8"/>
  <c r="I15" i="8" s="1"/>
  <c r="E13" i="8"/>
  <c r="I13" i="8" s="1"/>
  <c r="E13" i="6"/>
  <c r="E14" i="6"/>
  <c r="E15" i="6"/>
  <c r="E16" i="6"/>
  <c r="E12" i="6"/>
  <c r="I21" i="8" l="1"/>
  <c r="F16" i="13"/>
  <c r="F15" i="13"/>
  <c r="F14" i="13"/>
  <c r="F13" i="13"/>
  <c r="F12" i="13"/>
  <c r="F16" i="11"/>
  <c r="F15" i="11"/>
  <c r="F14" i="11"/>
  <c r="F13" i="11"/>
  <c r="F12" i="11"/>
  <c r="I19" i="13" l="1"/>
  <c r="K15" i="10"/>
  <c r="K16" i="10"/>
  <c r="K17" i="10"/>
  <c r="K18" i="10"/>
  <c r="F18" i="10"/>
  <c r="F17" i="10"/>
  <c r="F16" i="10"/>
  <c r="F15" i="10"/>
  <c r="F14" i="10"/>
  <c r="F13" i="10"/>
  <c r="F12" i="10"/>
  <c r="F21" i="9"/>
  <c r="F23" i="9"/>
  <c r="F16" i="9" l="1"/>
  <c r="F15" i="9"/>
  <c r="F13" i="9"/>
  <c r="F15" i="12"/>
  <c r="F16" i="12"/>
  <c r="F17" i="12"/>
  <c r="F18" i="12"/>
  <c r="F13" i="12"/>
  <c r="F12" i="12"/>
  <c r="F12" i="8" l="1"/>
  <c r="I21" i="12"/>
  <c r="F20" i="12"/>
  <c r="F19" i="8"/>
  <c r="F15" i="8"/>
  <c r="F14" i="8"/>
  <c r="F13" i="8"/>
  <c r="F12" i="6" l="1"/>
  <c r="F13" i="6"/>
  <c r="F14" i="6"/>
  <c r="F15" i="6"/>
  <c r="F16" i="6"/>
  <c r="G15" i="6" l="1"/>
  <c r="I15" i="6" s="1"/>
  <c r="G16" i="6"/>
  <c r="I16" i="6" s="1"/>
  <c r="G14" i="6"/>
  <c r="I14" i="6" s="1"/>
  <c r="G13" i="6"/>
  <c r="I13" i="6" s="1"/>
  <c r="G12" i="6"/>
  <c r="I12" i="6" s="1"/>
  <c r="J15" i="11"/>
  <c r="J16" i="11"/>
  <c r="K16" i="11" s="1"/>
  <c r="J14" i="11"/>
  <c r="K15" i="11"/>
  <c r="J13" i="9"/>
  <c r="J14" i="9"/>
  <c r="J15" i="9"/>
  <c r="K15" i="9" s="1"/>
  <c r="J16" i="9"/>
  <c r="K16" i="9" s="1"/>
  <c r="J12" i="9"/>
  <c r="K14" i="9" l="1"/>
  <c r="J16" i="13" l="1"/>
  <c r="K16" i="13" s="1"/>
  <c r="J15" i="13"/>
  <c r="J14" i="13"/>
  <c r="K14" i="13" s="1"/>
  <c r="J13" i="13"/>
  <c r="J12" i="13"/>
  <c r="K13" i="9"/>
  <c r="K12" i="9"/>
  <c r="K24" i="9" s="1"/>
  <c r="J12" i="8"/>
  <c r="K12" i="8" s="1"/>
  <c r="J16" i="6"/>
  <c r="K16" i="6" s="1"/>
  <c r="J15" i="6"/>
  <c r="K15" i="6" s="1"/>
  <c r="J14" i="6"/>
  <c r="J13" i="6"/>
  <c r="K12" i="13" l="1"/>
  <c r="K13" i="13"/>
  <c r="K15" i="13"/>
  <c r="K14" i="11"/>
  <c r="J13" i="11"/>
  <c r="K13" i="11" s="1"/>
  <c r="J12" i="11"/>
  <c r="K12" i="11" s="1"/>
  <c r="K21" i="11" s="1"/>
  <c r="K14" i="10"/>
  <c r="J13" i="10"/>
  <c r="J12" i="10"/>
  <c r="K12" i="10" s="1"/>
  <c r="J18" i="12"/>
  <c r="K18" i="12" s="1"/>
  <c r="J17" i="12"/>
  <c r="K17" i="12" s="1"/>
  <c r="J16" i="12"/>
  <c r="K16" i="12" s="1"/>
  <c r="J15" i="12"/>
  <c r="K15" i="12" s="1"/>
  <c r="J14" i="12"/>
  <c r="K14" i="12" s="1"/>
  <c r="J13" i="12"/>
  <c r="J12" i="12"/>
  <c r="K12" i="12" s="1"/>
  <c r="J14" i="8"/>
  <c r="J13" i="8"/>
  <c r="K13" i="8" s="1"/>
  <c r="I20" i="6"/>
  <c r="F20" i="6"/>
  <c r="B20" i="6"/>
  <c r="I19" i="6"/>
  <c r="F19" i="6"/>
  <c r="B19" i="6"/>
  <c r="I18" i="6"/>
  <c r="F18" i="6"/>
  <c r="B18" i="6"/>
  <c r="I17" i="6"/>
  <c r="B17" i="6"/>
  <c r="K19" i="13" l="1"/>
  <c r="K13" i="12"/>
  <c r="K21" i="12" s="1"/>
  <c r="K13" i="10"/>
  <c r="K20" i="10" s="1"/>
  <c r="K14" i="6"/>
  <c r="K14" i="8"/>
  <c r="K21" i="8" s="1"/>
  <c r="K21" i="6" l="1"/>
</calcChain>
</file>

<file path=xl/sharedStrings.xml><?xml version="1.0" encoding="utf-8"?>
<sst xmlns="http://schemas.openxmlformats.org/spreadsheetml/2006/main" count="481" uniqueCount="134">
  <si>
    <t>Green Needlegrass</t>
  </si>
  <si>
    <t>Lodorm</t>
  </si>
  <si>
    <t>Newhy</t>
  </si>
  <si>
    <t>Lincoln, Manchar</t>
  </si>
  <si>
    <t xml:space="preserve">Acres to be seeded= </t>
  </si>
  <si>
    <t>Seed Recommendations:</t>
  </si>
  <si>
    <t>Species</t>
  </si>
  <si>
    <t>PLS/Ac to use (100%)</t>
  </si>
  <si>
    <t>% in mix</t>
  </si>
  <si>
    <t>Rate 
(PLS lb/ac)</t>
  </si>
  <si>
    <t>Acres to be seeded</t>
  </si>
  <si>
    <t>Total PLS</t>
  </si>
  <si>
    <t>7.0 / 3.5</t>
  </si>
  <si>
    <t>Sideoats grama</t>
  </si>
  <si>
    <t>Vaughn or Butte</t>
  </si>
  <si>
    <t>Western wheatgrass</t>
  </si>
  <si>
    <t>Arriba</t>
  </si>
  <si>
    <t/>
  </si>
  <si>
    <t>Totals</t>
  </si>
  <si>
    <t xml:space="preserve">                 1.  certified name varieties, 2.  named varieties, 3.  common seed</t>
  </si>
  <si>
    <t>Ariba or Barton</t>
  </si>
  <si>
    <t>Blue grama</t>
  </si>
  <si>
    <t>Hachita or Lovington</t>
  </si>
  <si>
    <t xml:space="preserve">Variety </t>
  </si>
  <si>
    <t>Intermediate wheatgrass</t>
  </si>
  <si>
    <t>Shaly and Alkaline Plains Ecologial Site</t>
  </si>
  <si>
    <t>Alkali sacaton</t>
  </si>
  <si>
    <t>Salado</t>
  </si>
  <si>
    <t>Vegetation Community</t>
  </si>
  <si>
    <t>Soil surface textures</t>
  </si>
  <si>
    <t>Precipitation ranges</t>
  </si>
  <si>
    <t>Saline soils have white salt crust on the soil surface, characterized by: EC &gt; 4, Exchangeable Sodium Percentage (ESP) &lt;15, and pH &lt; 8.5</t>
  </si>
  <si>
    <t>Arriba, Rodan,          Rosana, Walsh</t>
  </si>
  <si>
    <t>less than 10 inches per year</t>
  </si>
  <si>
    <t>Inland saltgrass</t>
  </si>
  <si>
    <t>Notes</t>
  </si>
  <si>
    <t>ICS</t>
  </si>
  <si>
    <t>Hybrid wheatgrass</t>
  </si>
  <si>
    <t>NWS</t>
  </si>
  <si>
    <t>NWB</t>
  </si>
  <si>
    <t xml:space="preserve">I = introduced; N = native; C = cool season; W = warm season; </t>
  </si>
  <si>
    <t>B = bunchgrass; S = sodformer; F = forb; L = legume; Sh= shrub; V = vine</t>
  </si>
  <si>
    <t>NCS</t>
  </si>
  <si>
    <t>Russian wildrye</t>
  </si>
  <si>
    <t>Bozoisky-Select, Swift</t>
  </si>
  <si>
    <t>ICB</t>
  </si>
  <si>
    <t>Alternatives:</t>
  </si>
  <si>
    <t>NCB</t>
  </si>
  <si>
    <t>11.0/5.5</t>
  </si>
  <si>
    <t>Pryor, Revenue, San Luis</t>
  </si>
  <si>
    <t>Tall wheatgrass</t>
  </si>
  <si>
    <t>Slender wheatgrass</t>
  </si>
  <si>
    <t>Alkar, Jose</t>
  </si>
  <si>
    <t>17.0/11.0</t>
  </si>
  <si>
    <t>Tall fescue</t>
  </si>
  <si>
    <t>Alta, Fawn</t>
  </si>
  <si>
    <t>8.0/4.0</t>
  </si>
  <si>
    <t>Resources:</t>
  </si>
  <si>
    <t>Plants for Saline to Sodic Soil Conditions, USDA-NRCS Plant Materials Tech Note No.9</t>
  </si>
  <si>
    <t>https://www.nrcs.usda.gov/Internet/FSE_PLANTMATERIALS/publications/idpmstn9328.pdf</t>
  </si>
  <si>
    <t>Rush, Oahe</t>
  </si>
  <si>
    <t>Smooth brome</t>
  </si>
  <si>
    <t>Perennial Rye</t>
  </si>
  <si>
    <t>Crested wheatgrass</t>
  </si>
  <si>
    <t>Nordan, Hycrest</t>
  </si>
  <si>
    <t>6.0/3.0</t>
  </si>
  <si>
    <t>Annual</t>
  </si>
  <si>
    <t>Oats,winter wheat, rye</t>
  </si>
  <si>
    <t>cereal or annual</t>
  </si>
  <si>
    <t>less than 12 inches</t>
  </si>
  <si>
    <t>Sand dropseed</t>
  </si>
  <si>
    <t>Mountain Brome</t>
  </si>
  <si>
    <t>Slender Wheatgrass</t>
  </si>
  <si>
    <t>Indian ricegrass</t>
  </si>
  <si>
    <t>thickspike wheatgrass</t>
  </si>
  <si>
    <t>Sandberg bluegrass</t>
  </si>
  <si>
    <t>James' galleta</t>
  </si>
  <si>
    <t>Bluebunch wheatgrass</t>
  </si>
  <si>
    <t>Mountian brome</t>
  </si>
  <si>
    <t>Basin wildrye</t>
  </si>
  <si>
    <t>Cliff, Scree &amp; Rock Vegetation Mix</t>
  </si>
  <si>
    <t>Semi-Desert Scrub &amp; Grassland Mix</t>
  </si>
  <si>
    <t>High Elevation Forest / Western North American Cool Temperate Forest</t>
  </si>
  <si>
    <t>These areas generally include lands developed for agricultural use including the Grand Valley, Plateau Valley, and DeBeque.</t>
  </si>
  <si>
    <t>These areas include rocky outcroppings, scree slopes, and cliff areas encountered at elevations below 9000 feet.</t>
  </si>
  <si>
    <t>These high elevation meadows are found above 7500/8000 feet on the Uncompahgre Plateau, Grand Mesa, and Battlements.</t>
  </si>
  <si>
    <t>Woodland &amp; Shrubland Mix</t>
  </si>
  <si>
    <t>These areas generally are found between elevations of 6000 and 9000 feet and native vegetation includes Gambel Oak and Pinyon-Juniper forest.</t>
  </si>
  <si>
    <t xml:space="preserve"> Shrubland, Forb Meadow &amp; Grassland Mix</t>
  </si>
  <si>
    <t>grows up to 5' high</t>
  </si>
  <si>
    <t>grows up to 4'</t>
  </si>
  <si>
    <r>
      <rPr>
        <b/>
        <sz val="11"/>
        <rFont val="Arial"/>
        <family val="2"/>
      </rPr>
      <t>Notes:</t>
    </r>
    <r>
      <rPr>
        <sz val="11"/>
        <rFont val="Arial"/>
        <family val="2"/>
      </rPr>
      <t xml:space="preserve">  </t>
    </r>
  </si>
  <si>
    <t xml:space="preserve">1.  Use adapted improved varieties and cultivars in the following order of preference, when available: </t>
  </si>
  <si>
    <t>2.  PLS = Pure Live Seed</t>
  </si>
  <si>
    <t>3.  Double the drilled seeding rate to obtain broadcast seeding rate.</t>
  </si>
  <si>
    <t>Legend:</t>
  </si>
  <si>
    <t>Annual Rye can fill in while perennials establish</t>
  </si>
  <si>
    <t>NCBS</t>
  </si>
  <si>
    <t>Arizona Fescue</t>
  </si>
  <si>
    <t>Wild Ryegrass</t>
  </si>
  <si>
    <t>These areas include low-elevation sagebrush and grasslands generally found below 6000 feet</t>
  </si>
  <si>
    <t>Rocky Mtn. Fescue</t>
  </si>
  <si>
    <t>less than 30 inches</t>
  </si>
  <si>
    <t>less than 16 inches</t>
  </si>
  <si>
    <t>These montane areas generally include conifer and aspen forests above 7500/8000 feet</t>
  </si>
  <si>
    <t>Muttongrass</t>
  </si>
  <si>
    <t>N</t>
  </si>
  <si>
    <t>this number is presently made up</t>
  </si>
  <si>
    <t>NB</t>
  </si>
  <si>
    <t>Thurber's Fescue</t>
  </si>
  <si>
    <t>Type</t>
  </si>
  <si>
    <t>Variety</t>
  </si>
  <si>
    <t xml:space="preserve"> Forbs are recommended to be added to this mix.</t>
  </si>
  <si>
    <t>https://cpw.state.co.us/Documents/CNAP/RevegetationGuide.pdf</t>
  </si>
  <si>
    <t>Wildrye</t>
  </si>
  <si>
    <t>20.0 / 10.0</t>
  </si>
  <si>
    <t>Clay, Silty Clay</t>
  </si>
  <si>
    <t>https://plants.sc.egov.usda.gov/java/</t>
  </si>
  <si>
    <t>Broadcast Method=</t>
  </si>
  <si>
    <t>Irrigation?</t>
  </si>
  <si>
    <t xml:space="preserve"> </t>
  </si>
  <si>
    <t>Irrigation PLS Mult.</t>
  </si>
  <si>
    <t>Broadcast PLS Mult.</t>
  </si>
  <si>
    <t>PLS Rates</t>
  </si>
  <si>
    <t>PLS Rate Irr/Non. Irr</t>
  </si>
  <si>
    <t xml:space="preserve">PLS Rates </t>
  </si>
  <si>
    <t>No</t>
  </si>
  <si>
    <t>Western Wheatgrass</t>
  </si>
  <si>
    <t>4.  For irrigated areas double the seeding rate.</t>
  </si>
  <si>
    <t>5.  For critical area seedings use the irrigated rate.</t>
  </si>
  <si>
    <t>6.  Alkali Sacaton grows up to 5' high and Hybrid Wheatgrass up to 4', their use should be reviewed on roadsides where sight distance is of concern</t>
  </si>
  <si>
    <t>Drilled</t>
  </si>
  <si>
    <t xml:space="preserve">Agricultural Vegetation &amp; Introduced Vegetation Mix </t>
  </si>
  <si>
    <t>Broadcast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</si>
</sst>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indexed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9703C"/>
        <bgColor indexed="64"/>
      </patternFill>
    </fill>
    <fill>
      <patternFill patternType="solid">
        <fgColor rgb="FFF5CA7A"/>
        <bgColor indexed="64"/>
      </patternFill>
    </fill>
    <fill>
      <patternFill patternType="solid">
        <fgColor rgb="FFFFAA00"/>
        <bgColor indexed="64"/>
      </patternFill>
    </fill>
    <fill>
      <patternFill patternType="solid">
        <fgColor rgb="FFE6E600"/>
        <bgColor indexed="64"/>
      </patternFill>
    </fill>
    <fill>
      <patternFill patternType="solid">
        <fgColor rgb="FF98E600"/>
        <bgColor indexed="64"/>
      </patternFill>
    </fill>
    <fill>
      <patternFill patternType="solid">
        <fgColor rgb="FF2673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10"/>
      </right>
      <top/>
      <bottom/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rgb="FFFF0000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174">
    <xf numFmtId="0" fontId="0" fillId="0" borderId="0" xfId="0"/>
    <xf numFmtId="0" fontId="1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2" fillId="0" borderId="9" xfId="0" applyNumberFormat="1" applyFont="1" applyBorder="1" applyAlignment="1" applyProtection="1">
      <alignment horizontal="center"/>
    </xf>
    <xf numFmtId="164" fontId="2" fillId="0" borderId="8" xfId="0" applyNumberFormat="1" applyFont="1" applyBorder="1" applyAlignment="1" applyProtection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10" xfId="0" applyNumberFormat="1" applyFont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164" fontId="2" fillId="0" borderId="13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1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1" fillId="0" borderId="7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164" fontId="2" fillId="0" borderId="9" xfId="0" applyNumberFormat="1" applyFont="1" applyBorder="1" applyAlignment="1" applyProtection="1">
      <alignment horizontal="center"/>
      <protection locked="0"/>
    </xf>
    <xf numFmtId="164" fontId="2" fillId="0" borderId="8" xfId="0" applyNumberFormat="1" applyFont="1" applyBorder="1" applyAlignment="1" applyProtection="1">
      <alignment horizontal="center"/>
      <protection locked="0"/>
    </xf>
    <xf numFmtId="164" fontId="2" fillId="0" borderId="10" xfId="0" applyNumberFormat="1" applyFont="1" applyBorder="1" applyAlignment="1" applyProtection="1">
      <alignment horizontal="center"/>
      <protection locked="0"/>
    </xf>
    <xf numFmtId="164" fontId="2" fillId="0" borderId="13" xfId="0" applyNumberFormat="1" applyFont="1" applyBorder="1" applyAlignment="1" applyProtection="1">
      <alignment horizontal="center"/>
      <protection locked="0"/>
    </xf>
    <xf numFmtId="0" fontId="4" fillId="0" borderId="0" xfId="0" applyFont="1"/>
    <xf numFmtId="0" fontId="5" fillId="0" borderId="0" xfId="0" applyFont="1"/>
    <xf numFmtId="0" fontId="1" fillId="0" borderId="2" xfId="0" applyFont="1" applyBorder="1"/>
    <xf numFmtId="164" fontId="2" fillId="0" borderId="9" xfId="0" applyNumberFormat="1" applyFont="1" applyBorder="1" applyAlignment="1">
      <alignment horizontal="center" wrapText="1"/>
    </xf>
    <xf numFmtId="164" fontId="2" fillId="0" borderId="14" xfId="0" applyNumberFormat="1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164" fontId="1" fillId="4" borderId="10" xfId="0" applyNumberFormat="1" applyFont="1" applyFill="1" applyBorder="1" applyAlignment="1">
      <alignment horizontal="center"/>
    </xf>
    <xf numFmtId="0" fontId="1" fillId="4" borderId="10" xfId="0" applyFont="1" applyFill="1" applyBorder="1" applyAlignment="1" applyProtection="1">
      <alignment horizontal="center"/>
      <protection locked="0"/>
    </xf>
    <xf numFmtId="164" fontId="1" fillId="4" borderId="12" xfId="0" applyNumberFormat="1" applyFont="1" applyFill="1" applyBorder="1" applyAlignment="1">
      <alignment horizontal="center"/>
    </xf>
    <xf numFmtId="0" fontId="1" fillId="4" borderId="12" xfId="0" applyFont="1" applyFill="1" applyBorder="1" applyAlignment="1" applyProtection="1">
      <alignment horizontal="center"/>
      <protection locked="0"/>
    </xf>
    <xf numFmtId="164" fontId="1" fillId="3" borderId="8" xfId="0" applyNumberFormat="1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0" fontId="1" fillId="3" borderId="10" xfId="0" applyFont="1" applyFill="1" applyBorder="1" applyAlignment="1" applyProtection="1">
      <alignment horizontal="center"/>
      <protection locked="0"/>
    </xf>
    <xf numFmtId="164" fontId="1" fillId="5" borderId="8" xfId="0" applyNumberFormat="1" applyFont="1" applyFill="1" applyBorder="1" applyAlignment="1" applyProtection="1">
      <alignment horizontal="center"/>
      <protection locked="0"/>
    </xf>
    <xf numFmtId="164" fontId="1" fillId="5" borderId="10" xfId="0" applyNumberFormat="1" applyFont="1" applyFill="1" applyBorder="1" applyAlignment="1" applyProtection="1">
      <alignment horizontal="center"/>
      <protection locked="0"/>
    </xf>
    <xf numFmtId="164" fontId="1" fillId="7" borderId="8" xfId="0" applyNumberFormat="1" applyFont="1" applyFill="1" applyBorder="1" applyAlignment="1">
      <alignment horizontal="center"/>
    </xf>
    <xf numFmtId="164" fontId="1" fillId="7" borderId="10" xfId="0" applyNumberFormat="1" applyFont="1" applyFill="1" applyBorder="1" applyAlignment="1">
      <alignment horizontal="center"/>
    </xf>
    <xf numFmtId="0" fontId="1" fillId="7" borderId="10" xfId="0" applyFont="1" applyFill="1" applyBorder="1" applyAlignment="1" applyProtection="1">
      <alignment horizontal="center"/>
      <protection locked="0"/>
    </xf>
    <xf numFmtId="164" fontId="1" fillId="6" borderId="8" xfId="0" applyNumberFormat="1" applyFont="1" applyFill="1" applyBorder="1" applyAlignment="1">
      <alignment horizontal="center"/>
    </xf>
    <xf numFmtId="164" fontId="1" fillId="6" borderId="10" xfId="0" applyNumberFormat="1" applyFont="1" applyFill="1" applyBorder="1" applyAlignment="1">
      <alignment horizontal="center"/>
    </xf>
    <xf numFmtId="0" fontId="1" fillId="6" borderId="10" xfId="0" applyFont="1" applyFill="1" applyBorder="1" applyAlignment="1" applyProtection="1">
      <alignment horizontal="center"/>
      <protection locked="0"/>
    </xf>
    <xf numFmtId="164" fontId="1" fillId="8" borderId="10" xfId="0" applyNumberFormat="1" applyFont="1" applyFill="1" applyBorder="1" applyAlignment="1">
      <alignment horizontal="center"/>
    </xf>
    <xf numFmtId="0" fontId="1" fillId="8" borderId="10" xfId="0" applyFont="1" applyFill="1" applyBorder="1" applyAlignment="1" applyProtection="1">
      <alignment horizontal="center"/>
      <protection locked="0"/>
    </xf>
    <xf numFmtId="164" fontId="1" fillId="8" borderId="12" xfId="0" applyNumberFormat="1" applyFont="1" applyFill="1" applyBorder="1" applyAlignment="1">
      <alignment horizontal="center"/>
    </xf>
    <xf numFmtId="0" fontId="1" fillId="8" borderId="12" xfId="0" applyFont="1" applyFill="1" applyBorder="1" applyAlignment="1" applyProtection="1">
      <alignment horizontal="center"/>
      <protection locked="0"/>
    </xf>
    <xf numFmtId="0" fontId="2" fillId="0" borderId="13" xfId="0" applyFont="1" applyBorder="1"/>
    <xf numFmtId="164" fontId="2" fillId="0" borderId="15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1" fillId="2" borderId="19" xfId="0" applyNumberFormat="1" applyFont="1" applyFill="1" applyBorder="1" applyProtection="1">
      <protection locked="0"/>
    </xf>
    <xf numFmtId="0" fontId="1" fillId="2" borderId="20" xfId="0" applyNumberFormat="1" applyFont="1" applyFill="1" applyBorder="1" applyProtection="1">
      <protection locked="0"/>
    </xf>
    <xf numFmtId="0" fontId="1" fillId="2" borderId="21" xfId="0" applyNumberFormat="1" applyFont="1" applyFill="1" applyBorder="1" applyProtection="1">
      <protection locked="0"/>
    </xf>
    <xf numFmtId="0" fontId="1" fillId="0" borderId="22" xfId="0" applyFont="1" applyBorder="1" applyAlignment="1">
      <alignment horizontal="center"/>
    </xf>
    <xf numFmtId="0" fontId="1" fillId="4" borderId="19" xfId="0" applyFont="1" applyFill="1" applyBorder="1" applyProtection="1">
      <protection locked="0"/>
    </xf>
    <xf numFmtId="0" fontId="1" fillId="4" borderId="20" xfId="0" applyFont="1" applyFill="1" applyBorder="1" applyProtection="1">
      <protection locked="0"/>
    </xf>
    <xf numFmtId="0" fontId="1" fillId="4" borderId="21" xfId="0" applyFont="1" applyFill="1" applyBorder="1" applyProtection="1">
      <protection locked="0"/>
    </xf>
    <xf numFmtId="0" fontId="5" fillId="0" borderId="0" xfId="0" applyFont="1" applyFill="1"/>
    <xf numFmtId="0" fontId="4" fillId="0" borderId="0" xfId="0" applyFont="1" applyFill="1"/>
    <xf numFmtId="164" fontId="2" fillId="0" borderId="15" xfId="0" applyNumberFormat="1" applyFont="1" applyBorder="1" applyAlignment="1" applyProtection="1">
      <alignment horizontal="center"/>
      <protection locked="0"/>
    </xf>
    <xf numFmtId="164" fontId="2" fillId="0" borderId="16" xfId="0" applyNumberFormat="1" applyFont="1" applyBorder="1" applyAlignment="1" applyProtection="1">
      <alignment horizontal="center"/>
      <protection locked="0"/>
    </xf>
    <xf numFmtId="164" fontId="2" fillId="0" borderId="18" xfId="0" applyNumberFormat="1" applyFont="1" applyBorder="1" applyAlignment="1" applyProtection="1">
      <alignment horizontal="center"/>
      <protection locked="0"/>
    </xf>
    <xf numFmtId="0" fontId="1" fillId="5" borderId="19" xfId="0" applyFont="1" applyFill="1" applyBorder="1" applyProtection="1">
      <protection locked="0"/>
    </xf>
    <xf numFmtId="0" fontId="1" fillId="5" borderId="20" xfId="0" applyFont="1" applyFill="1" applyBorder="1" applyProtection="1"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2" fillId="0" borderId="13" xfId="0" applyFont="1" applyBorder="1" applyProtection="1">
      <protection locked="0"/>
    </xf>
    <xf numFmtId="0" fontId="1" fillId="7" borderId="19" xfId="0" applyFont="1" applyFill="1" applyBorder="1" applyProtection="1">
      <protection locked="0"/>
    </xf>
    <xf numFmtId="0" fontId="1" fillId="7" borderId="20" xfId="0" applyFont="1" applyFill="1" applyBorder="1" applyProtection="1">
      <protection locked="0"/>
    </xf>
    <xf numFmtId="0" fontId="6" fillId="0" borderId="0" xfId="0" applyFont="1"/>
    <xf numFmtId="0" fontId="1" fillId="0" borderId="0" xfId="0" applyFont="1" applyBorder="1"/>
    <xf numFmtId="49" fontId="4" fillId="0" borderId="0" xfId="0" applyNumberFormat="1" applyFont="1"/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Protection="1"/>
    <xf numFmtId="0" fontId="4" fillId="0" borderId="0" xfId="0" applyFont="1" applyProtection="1"/>
    <xf numFmtId="0" fontId="7" fillId="8" borderId="20" xfId="0" applyFont="1" applyFill="1" applyBorder="1" applyProtection="1"/>
    <xf numFmtId="0" fontId="1" fillId="8" borderId="21" xfId="0" applyFont="1" applyFill="1" applyBorder="1" applyProtection="1"/>
    <xf numFmtId="164" fontId="2" fillId="0" borderId="14" xfId="0" applyNumberFormat="1" applyFont="1" applyBorder="1" applyAlignment="1" applyProtection="1">
      <alignment horizontal="center"/>
    </xf>
    <xf numFmtId="164" fontId="2" fillId="0" borderId="12" xfId="0" applyNumberFormat="1" applyFont="1" applyBorder="1" applyAlignment="1" applyProtection="1">
      <alignment horizontal="center"/>
    </xf>
    <xf numFmtId="0" fontId="1" fillId="7" borderId="23" xfId="0" applyFont="1" applyFill="1" applyBorder="1" applyProtection="1">
      <protection locked="0"/>
    </xf>
    <xf numFmtId="164" fontId="2" fillId="0" borderId="24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164" fontId="1" fillId="7" borderId="25" xfId="0" applyNumberFormat="1" applyFont="1" applyFill="1" applyBorder="1" applyAlignment="1">
      <alignment horizontal="center"/>
    </xf>
    <xf numFmtId="0" fontId="1" fillId="7" borderId="25" xfId="0" applyFont="1" applyFill="1" applyBorder="1" applyAlignment="1" applyProtection="1">
      <alignment horizontal="center"/>
      <protection locked="0"/>
    </xf>
    <xf numFmtId="164" fontId="2" fillId="0" borderId="26" xfId="0" applyNumberFormat="1" applyFont="1" applyBorder="1" applyAlignment="1">
      <alignment horizontal="center"/>
    </xf>
    <xf numFmtId="0" fontId="1" fillId="5" borderId="23" xfId="0" applyFont="1" applyFill="1" applyBorder="1" applyProtection="1">
      <protection locked="0"/>
    </xf>
    <xf numFmtId="164" fontId="2" fillId="0" borderId="24" xfId="0" applyNumberFormat="1" applyFont="1" applyBorder="1" applyAlignment="1" applyProtection="1">
      <alignment horizontal="center"/>
      <protection locked="0"/>
    </xf>
    <xf numFmtId="164" fontId="2" fillId="0" borderId="25" xfId="0" applyNumberFormat="1" applyFont="1" applyBorder="1" applyAlignment="1" applyProtection="1">
      <alignment horizontal="center"/>
      <protection locked="0"/>
    </xf>
    <xf numFmtId="164" fontId="1" fillId="5" borderId="25" xfId="0" applyNumberFormat="1" applyFont="1" applyFill="1" applyBorder="1" applyAlignment="1" applyProtection="1">
      <alignment horizontal="center"/>
      <protection locked="0"/>
    </xf>
    <xf numFmtId="0" fontId="1" fillId="5" borderId="25" xfId="0" applyFont="1" applyFill="1" applyBorder="1" applyAlignment="1" applyProtection="1">
      <alignment horizontal="center"/>
      <protection locked="0"/>
    </xf>
    <xf numFmtId="164" fontId="2" fillId="0" borderId="26" xfId="0" applyNumberFormat="1" applyFont="1" applyBorder="1" applyAlignment="1" applyProtection="1">
      <alignment horizontal="center"/>
      <protection locked="0"/>
    </xf>
    <xf numFmtId="0" fontId="1" fillId="3" borderId="19" xfId="0" applyFont="1" applyFill="1" applyBorder="1" applyProtection="1">
      <protection locked="0"/>
    </xf>
    <xf numFmtId="0" fontId="1" fillId="3" borderId="20" xfId="0" applyFont="1" applyFill="1" applyBorder="1" applyProtection="1">
      <protection locked="0"/>
    </xf>
    <xf numFmtId="0" fontId="1" fillId="3" borderId="23" xfId="0" applyFont="1" applyFill="1" applyBorder="1" applyProtection="1">
      <protection locked="0"/>
    </xf>
    <xf numFmtId="164" fontId="1" fillId="3" borderId="25" xfId="0" applyNumberFormat="1" applyFont="1" applyFill="1" applyBorder="1" applyAlignment="1">
      <alignment horizontal="center"/>
    </xf>
    <xf numFmtId="0" fontId="1" fillId="3" borderId="25" xfId="0" applyFont="1" applyFill="1" applyBorder="1" applyAlignment="1" applyProtection="1">
      <alignment horizontal="center"/>
      <protection locked="0"/>
    </xf>
    <xf numFmtId="0" fontId="1" fillId="6" borderId="19" xfId="0" applyFont="1" applyFill="1" applyBorder="1" applyProtection="1"/>
    <xf numFmtId="0" fontId="1" fillId="6" borderId="20" xfId="0" applyFont="1" applyFill="1" applyBorder="1" applyProtection="1"/>
    <xf numFmtId="0" fontId="1" fillId="6" borderId="23" xfId="0" applyFont="1" applyFill="1" applyBorder="1" applyProtection="1"/>
    <xf numFmtId="164" fontId="2" fillId="0" borderId="24" xfId="0" applyNumberFormat="1" applyFont="1" applyBorder="1" applyAlignment="1" applyProtection="1">
      <alignment horizontal="center"/>
    </xf>
    <xf numFmtId="164" fontId="2" fillId="0" borderId="25" xfId="0" applyNumberFormat="1" applyFont="1" applyBorder="1" applyAlignment="1" applyProtection="1">
      <alignment horizontal="center"/>
    </xf>
    <xf numFmtId="164" fontId="1" fillId="6" borderId="25" xfId="0" applyNumberFormat="1" applyFont="1" applyFill="1" applyBorder="1" applyAlignment="1">
      <alignment horizontal="center"/>
    </xf>
    <xf numFmtId="0" fontId="1" fillId="6" borderId="25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164" fontId="2" fillId="0" borderId="27" xfId="0" applyNumberFormat="1" applyFont="1" applyBorder="1" applyAlignment="1" applyProtection="1">
      <alignment horizontal="center"/>
    </xf>
    <xf numFmtId="164" fontId="2" fillId="0" borderId="28" xfId="0" applyNumberFormat="1" applyFont="1" applyBorder="1" applyAlignment="1" applyProtection="1">
      <alignment horizontal="center"/>
    </xf>
    <xf numFmtId="164" fontId="2" fillId="0" borderId="11" xfId="0" applyNumberFormat="1" applyFont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0" fontId="3" fillId="0" borderId="0" xfId="0" applyFont="1" applyFill="1" applyAlignment="1">
      <alignment wrapText="1"/>
    </xf>
    <xf numFmtId="0" fontId="8" fillId="0" borderId="0" xfId="0" applyFont="1" applyFill="1" applyBorder="1" applyAlignment="1">
      <alignment horizontal="center"/>
    </xf>
    <xf numFmtId="164" fontId="1" fillId="8" borderId="11" xfId="0" applyNumberFormat="1" applyFont="1" applyFill="1" applyBorder="1" applyAlignment="1">
      <alignment horizontal="center"/>
    </xf>
    <xf numFmtId="164" fontId="2" fillId="0" borderId="29" xfId="0" applyNumberFormat="1" applyFont="1" applyBorder="1" applyAlignment="1">
      <alignment horizontal="center"/>
    </xf>
    <xf numFmtId="0" fontId="9" fillId="0" borderId="0" xfId="1"/>
    <xf numFmtId="0" fontId="10" fillId="0" borderId="0" xfId="1" applyFont="1"/>
    <xf numFmtId="0" fontId="6" fillId="0" borderId="0" xfId="0" applyFont="1" applyAlignment="1">
      <alignment horizontal="right"/>
    </xf>
    <xf numFmtId="0" fontId="1" fillId="0" borderId="30" xfId="0" applyFont="1" applyBorder="1" applyAlignment="1">
      <alignment horizontal="right"/>
    </xf>
    <xf numFmtId="9" fontId="1" fillId="2" borderId="10" xfId="2" applyFont="1" applyFill="1" applyBorder="1" applyAlignment="1" applyProtection="1">
      <alignment horizontal="center"/>
      <protection locked="0"/>
    </xf>
    <xf numFmtId="9" fontId="2" fillId="0" borderId="13" xfId="2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Alignment="1">
      <alignment horizontal="center" wrapText="1"/>
    </xf>
    <xf numFmtId="9" fontId="1" fillId="4" borderId="8" xfId="2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164" fontId="1" fillId="2" borderId="11" xfId="0" applyNumberFormat="1" applyFont="1" applyFill="1" applyBorder="1" applyAlignment="1">
      <alignment horizontal="center"/>
    </xf>
    <xf numFmtId="9" fontId="1" fillId="2" borderId="11" xfId="2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9" fontId="1" fillId="4" borderId="10" xfId="2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1" fillId="0" borderId="30" xfId="0" applyFont="1" applyFill="1" applyBorder="1" applyAlignment="1">
      <alignment horizontal="right"/>
    </xf>
    <xf numFmtId="0" fontId="6" fillId="0" borderId="30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center" wrapText="1"/>
    </xf>
    <xf numFmtId="9" fontId="1" fillId="6" borderId="8" xfId="2" applyNumberFormat="1" applyFont="1" applyFill="1" applyBorder="1" applyAlignment="1" applyProtection="1">
      <alignment horizontal="center"/>
      <protection locked="0"/>
    </xf>
    <xf numFmtId="9" fontId="1" fillId="6" borderId="10" xfId="2" applyNumberFormat="1" applyFont="1" applyFill="1" applyBorder="1" applyAlignment="1" applyProtection="1">
      <alignment horizontal="center"/>
      <protection locked="0"/>
    </xf>
    <xf numFmtId="164" fontId="2" fillId="0" borderId="31" xfId="0" applyNumberFormat="1" applyFont="1" applyBorder="1" applyAlignment="1">
      <alignment horizontal="center"/>
    </xf>
    <xf numFmtId="164" fontId="1" fillId="4" borderId="32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9" fontId="1" fillId="3" borderId="8" xfId="2" applyFont="1" applyFill="1" applyBorder="1" applyAlignment="1" applyProtection="1">
      <alignment horizontal="center"/>
      <protection locked="0"/>
    </xf>
    <xf numFmtId="9" fontId="1" fillId="3" borderId="10" xfId="2" applyFont="1" applyFill="1" applyBorder="1" applyAlignment="1" applyProtection="1">
      <alignment horizontal="center"/>
      <protection locked="0"/>
    </xf>
    <xf numFmtId="9" fontId="1" fillId="5" borderId="8" xfId="2" applyFont="1" applyFill="1" applyBorder="1" applyAlignment="1" applyProtection="1">
      <alignment horizontal="center"/>
      <protection locked="0"/>
    </xf>
    <xf numFmtId="9" fontId="1" fillId="5" borderId="10" xfId="2" applyFont="1" applyFill="1" applyBorder="1" applyAlignment="1" applyProtection="1">
      <alignment horizontal="center"/>
      <protection locked="0"/>
    </xf>
    <xf numFmtId="9" fontId="1" fillId="7" borderId="8" xfId="2" applyFont="1" applyFill="1" applyBorder="1" applyAlignment="1" applyProtection="1">
      <alignment horizontal="center"/>
      <protection locked="0"/>
    </xf>
    <xf numFmtId="9" fontId="1" fillId="7" borderId="10" xfId="2" applyFont="1" applyFill="1" applyBorder="1" applyAlignment="1" applyProtection="1">
      <alignment horizontal="center"/>
      <protection locked="0"/>
    </xf>
    <xf numFmtId="9" fontId="1" fillId="8" borderId="11" xfId="2" applyFont="1" applyFill="1" applyBorder="1" applyAlignment="1" applyProtection="1">
      <alignment horizontal="center"/>
      <protection locked="0"/>
    </xf>
    <xf numFmtId="9" fontId="1" fillId="8" borderId="10" xfId="2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9" fontId="2" fillId="0" borderId="13" xfId="2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49" fontId="4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4" borderId="0" xfId="0" applyFont="1" applyFill="1" applyAlignment="1">
      <alignment horizontal="center"/>
    </xf>
    <xf numFmtId="0" fontId="5" fillId="0" borderId="0" xfId="0" applyFont="1" applyFill="1" applyAlignment="1">
      <alignment horizontal="left" wrapText="1"/>
    </xf>
    <xf numFmtId="0" fontId="1" fillId="6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1" fillId="3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7" fillId="8" borderId="0" xfId="0" applyFont="1" applyFill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67300"/>
      <color rgb="FFE6E600"/>
      <color rgb="FF98E600"/>
      <color rgb="FFFFAA00"/>
      <color rgb="FF89703C"/>
      <color rgb="FFF5CA7A"/>
      <color rgb="FFE6E6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436267</xdr:colOff>
      <xdr:row>50</xdr:row>
      <xdr:rowOff>132143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6F2F86-F8EA-4FBF-8274-FFE913D10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066667" cy="96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pw.state.co.us/Documents/CNAP/RevegetationGuide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pw.state.co.us/Documents/CNAP/RevegetationGuide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pw.state.co.us/Documents/CNAP/RevegetationGuide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pw.state.co.us/Documents/CNAP/RevegetationGuide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cpw.state.co.us/Documents/CNAP/RevegetationGuide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cpw.state.co.us/Documents/CNAP/RevegetationGui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69001-F883-4F96-AAEA-877EFB1359CD}">
  <dimension ref="A1"/>
  <sheetViews>
    <sheetView zoomScale="115" zoomScaleNormal="115" workbookViewId="0">
      <selection activeCell="AG55" sqref="AG5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C0141-EDC6-48A4-8D6E-F87EED265AEF}">
  <sheetPr>
    <tabColor theme="0" tint="-0.14999847407452621"/>
  </sheetPr>
  <dimension ref="A2:S40"/>
  <sheetViews>
    <sheetView view="pageBreakPreview" topLeftCell="A7" zoomScaleNormal="70" zoomScaleSheetLayoutView="100" workbookViewId="0">
      <selection activeCell="E14" sqref="E14"/>
    </sheetView>
  </sheetViews>
  <sheetFormatPr defaultRowHeight="14.25" x14ac:dyDescent="0.2"/>
  <cols>
    <col min="1" max="1" width="22.28515625" style="26" customWidth="1"/>
    <col min="2" max="2" width="24.42578125" style="26" customWidth="1"/>
    <col min="3" max="3" width="11.42578125" style="26" customWidth="1"/>
    <col min="4" max="4" width="11" style="26" customWidth="1"/>
    <col min="5" max="5" width="11.42578125" style="26" customWidth="1"/>
    <col min="6" max="6" width="10" style="26" customWidth="1"/>
    <col min="7" max="258" width="9.140625" style="26"/>
    <col min="259" max="259" width="22.28515625" style="26" customWidth="1"/>
    <col min="260" max="260" width="23.85546875" style="26" customWidth="1"/>
    <col min="261" max="261" width="11.42578125" style="26" customWidth="1"/>
    <col min="262" max="514" width="9.140625" style="26"/>
    <col min="515" max="515" width="22.28515625" style="26" customWidth="1"/>
    <col min="516" max="516" width="23.85546875" style="26" customWidth="1"/>
    <col min="517" max="517" width="11.42578125" style="26" customWidth="1"/>
    <col min="518" max="770" width="9.140625" style="26"/>
    <col min="771" max="771" width="22.28515625" style="26" customWidth="1"/>
    <col min="772" max="772" width="23.85546875" style="26" customWidth="1"/>
    <col min="773" max="773" width="11.42578125" style="26" customWidth="1"/>
    <col min="774" max="1026" width="9.140625" style="26"/>
    <col min="1027" max="1027" width="22.28515625" style="26" customWidth="1"/>
    <col min="1028" max="1028" width="23.85546875" style="26" customWidth="1"/>
    <col min="1029" max="1029" width="11.42578125" style="26" customWidth="1"/>
    <col min="1030" max="1282" width="9.140625" style="26"/>
    <col min="1283" max="1283" width="22.28515625" style="26" customWidth="1"/>
    <col min="1284" max="1284" width="23.85546875" style="26" customWidth="1"/>
    <col min="1285" max="1285" width="11.42578125" style="26" customWidth="1"/>
    <col min="1286" max="1538" width="9.140625" style="26"/>
    <col min="1539" max="1539" width="22.28515625" style="26" customWidth="1"/>
    <col min="1540" max="1540" width="23.85546875" style="26" customWidth="1"/>
    <col min="1541" max="1541" width="11.42578125" style="26" customWidth="1"/>
    <col min="1542" max="1794" width="9.140625" style="26"/>
    <col min="1795" max="1795" width="22.28515625" style="26" customWidth="1"/>
    <col min="1796" max="1796" width="23.85546875" style="26" customWidth="1"/>
    <col min="1797" max="1797" width="11.42578125" style="26" customWidth="1"/>
    <col min="1798" max="2050" width="9.140625" style="26"/>
    <col min="2051" max="2051" width="22.28515625" style="26" customWidth="1"/>
    <col min="2052" max="2052" width="23.85546875" style="26" customWidth="1"/>
    <col min="2053" max="2053" width="11.42578125" style="26" customWidth="1"/>
    <col min="2054" max="2306" width="9.140625" style="26"/>
    <col min="2307" max="2307" width="22.28515625" style="26" customWidth="1"/>
    <col min="2308" max="2308" width="23.85546875" style="26" customWidth="1"/>
    <col min="2309" max="2309" width="11.42578125" style="26" customWidth="1"/>
    <col min="2310" max="2562" width="9.140625" style="26"/>
    <col min="2563" max="2563" width="22.28515625" style="26" customWidth="1"/>
    <col min="2564" max="2564" width="23.85546875" style="26" customWidth="1"/>
    <col min="2565" max="2565" width="11.42578125" style="26" customWidth="1"/>
    <col min="2566" max="2818" width="9.140625" style="26"/>
    <col min="2819" max="2819" width="22.28515625" style="26" customWidth="1"/>
    <col min="2820" max="2820" width="23.85546875" style="26" customWidth="1"/>
    <col min="2821" max="2821" width="11.42578125" style="26" customWidth="1"/>
    <col min="2822" max="3074" width="9.140625" style="26"/>
    <col min="3075" max="3075" width="22.28515625" style="26" customWidth="1"/>
    <col min="3076" max="3076" width="23.85546875" style="26" customWidth="1"/>
    <col min="3077" max="3077" width="11.42578125" style="26" customWidth="1"/>
    <col min="3078" max="3330" width="9.140625" style="26"/>
    <col min="3331" max="3331" width="22.28515625" style="26" customWidth="1"/>
    <col min="3332" max="3332" width="23.85546875" style="26" customWidth="1"/>
    <col min="3333" max="3333" width="11.42578125" style="26" customWidth="1"/>
    <col min="3334" max="3586" width="9.140625" style="26"/>
    <col min="3587" max="3587" width="22.28515625" style="26" customWidth="1"/>
    <col min="3588" max="3588" width="23.85546875" style="26" customWidth="1"/>
    <col min="3589" max="3589" width="11.42578125" style="26" customWidth="1"/>
    <col min="3590" max="3842" width="9.140625" style="26"/>
    <col min="3843" max="3843" width="22.28515625" style="26" customWidth="1"/>
    <col min="3844" max="3844" width="23.85546875" style="26" customWidth="1"/>
    <col min="3845" max="3845" width="11.42578125" style="26" customWidth="1"/>
    <col min="3846" max="4098" width="9.140625" style="26"/>
    <col min="4099" max="4099" width="22.28515625" style="26" customWidth="1"/>
    <col min="4100" max="4100" width="23.85546875" style="26" customWidth="1"/>
    <col min="4101" max="4101" width="11.42578125" style="26" customWidth="1"/>
    <col min="4102" max="4354" width="9.140625" style="26"/>
    <col min="4355" max="4355" width="22.28515625" style="26" customWidth="1"/>
    <col min="4356" max="4356" width="23.85546875" style="26" customWidth="1"/>
    <col min="4357" max="4357" width="11.42578125" style="26" customWidth="1"/>
    <col min="4358" max="4610" width="9.140625" style="26"/>
    <col min="4611" max="4611" width="22.28515625" style="26" customWidth="1"/>
    <col min="4612" max="4612" width="23.85546875" style="26" customWidth="1"/>
    <col min="4613" max="4613" width="11.42578125" style="26" customWidth="1"/>
    <col min="4614" max="4866" width="9.140625" style="26"/>
    <col min="4867" max="4867" width="22.28515625" style="26" customWidth="1"/>
    <col min="4868" max="4868" width="23.85546875" style="26" customWidth="1"/>
    <col min="4869" max="4869" width="11.42578125" style="26" customWidth="1"/>
    <col min="4870" max="5122" width="9.140625" style="26"/>
    <col min="5123" max="5123" width="22.28515625" style="26" customWidth="1"/>
    <col min="5124" max="5124" width="23.85546875" style="26" customWidth="1"/>
    <col min="5125" max="5125" width="11.42578125" style="26" customWidth="1"/>
    <col min="5126" max="5378" width="9.140625" style="26"/>
    <col min="5379" max="5379" width="22.28515625" style="26" customWidth="1"/>
    <col min="5380" max="5380" width="23.85546875" style="26" customWidth="1"/>
    <col min="5381" max="5381" width="11.42578125" style="26" customWidth="1"/>
    <col min="5382" max="5634" width="9.140625" style="26"/>
    <col min="5635" max="5635" width="22.28515625" style="26" customWidth="1"/>
    <col min="5636" max="5636" width="23.85546875" style="26" customWidth="1"/>
    <col min="5637" max="5637" width="11.42578125" style="26" customWidth="1"/>
    <col min="5638" max="5890" width="9.140625" style="26"/>
    <col min="5891" max="5891" width="22.28515625" style="26" customWidth="1"/>
    <col min="5892" max="5892" width="23.85546875" style="26" customWidth="1"/>
    <col min="5893" max="5893" width="11.42578125" style="26" customWidth="1"/>
    <col min="5894" max="6146" width="9.140625" style="26"/>
    <col min="6147" max="6147" width="22.28515625" style="26" customWidth="1"/>
    <col min="6148" max="6148" width="23.85546875" style="26" customWidth="1"/>
    <col min="6149" max="6149" width="11.42578125" style="26" customWidth="1"/>
    <col min="6150" max="6402" width="9.140625" style="26"/>
    <col min="6403" max="6403" width="22.28515625" style="26" customWidth="1"/>
    <col min="6404" max="6404" width="23.85546875" style="26" customWidth="1"/>
    <col min="6405" max="6405" width="11.42578125" style="26" customWidth="1"/>
    <col min="6406" max="6658" width="9.140625" style="26"/>
    <col min="6659" max="6659" width="22.28515625" style="26" customWidth="1"/>
    <col min="6660" max="6660" width="23.85546875" style="26" customWidth="1"/>
    <col min="6661" max="6661" width="11.42578125" style="26" customWidth="1"/>
    <col min="6662" max="6914" width="9.140625" style="26"/>
    <col min="6915" max="6915" width="22.28515625" style="26" customWidth="1"/>
    <col min="6916" max="6916" width="23.85546875" style="26" customWidth="1"/>
    <col min="6917" max="6917" width="11.42578125" style="26" customWidth="1"/>
    <col min="6918" max="7170" width="9.140625" style="26"/>
    <col min="7171" max="7171" width="22.28515625" style="26" customWidth="1"/>
    <col min="7172" max="7172" width="23.85546875" style="26" customWidth="1"/>
    <col min="7173" max="7173" width="11.42578125" style="26" customWidth="1"/>
    <col min="7174" max="7426" width="9.140625" style="26"/>
    <col min="7427" max="7427" width="22.28515625" style="26" customWidth="1"/>
    <col min="7428" max="7428" width="23.85546875" style="26" customWidth="1"/>
    <col min="7429" max="7429" width="11.42578125" style="26" customWidth="1"/>
    <col min="7430" max="7682" width="9.140625" style="26"/>
    <col min="7683" max="7683" width="22.28515625" style="26" customWidth="1"/>
    <col min="7684" max="7684" width="23.85546875" style="26" customWidth="1"/>
    <col min="7685" max="7685" width="11.42578125" style="26" customWidth="1"/>
    <col min="7686" max="7938" width="9.140625" style="26"/>
    <col min="7939" max="7939" width="22.28515625" style="26" customWidth="1"/>
    <col min="7940" max="7940" width="23.85546875" style="26" customWidth="1"/>
    <col min="7941" max="7941" width="11.42578125" style="26" customWidth="1"/>
    <col min="7942" max="8194" width="9.140625" style="26"/>
    <col min="8195" max="8195" width="22.28515625" style="26" customWidth="1"/>
    <col min="8196" max="8196" width="23.85546875" style="26" customWidth="1"/>
    <col min="8197" max="8197" width="11.42578125" style="26" customWidth="1"/>
    <col min="8198" max="8450" width="9.140625" style="26"/>
    <col min="8451" max="8451" width="22.28515625" style="26" customWidth="1"/>
    <col min="8452" max="8452" width="23.85546875" style="26" customWidth="1"/>
    <col min="8453" max="8453" width="11.42578125" style="26" customWidth="1"/>
    <col min="8454" max="8706" width="9.140625" style="26"/>
    <col min="8707" max="8707" width="22.28515625" style="26" customWidth="1"/>
    <col min="8708" max="8708" width="23.85546875" style="26" customWidth="1"/>
    <col min="8709" max="8709" width="11.42578125" style="26" customWidth="1"/>
    <col min="8710" max="8962" width="9.140625" style="26"/>
    <col min="8963" max="8963" width="22.28515625" style="26" customWidth="1"/>
    <col min="8964" max="8964" width="23.85546875" style="26" customWidth="1"/>
    <col min="8965" max="8965" width="11.42578125" style="26" customWidth="1"/>
    <col min="8966" max="9218" width="9.140625" style="26"/>
    <col min="9219" max="9219" width="22.28515625" style="26" customWidth="1"/>
    <col min="9220" max="9220" width="23.85546875" style="26" customWidth="1"/>
    <col min="9221" max="9221" width="11.42578125" style="26" customWidth="1"/>
    <col min="9222" max="9474" width="9.140625" style="26"/>
    <col min="9475" max="9475" width="22.28515625" style="26" customWidth="1"/>
    <col min="9476" max="9476" width="23.85546875" style="26" customWidth="1"/>
    <col min="9477" max="9477" width="11.42578125" style="26" customWidth="1"/>
    <col min="9478" max="9730" width="9.140625" style="26"/>
    <col min="9731" max="9731" width="22.28515625" style="26" customWidth="1"/>
    <col min="9732" max="9732" width="23.85546875" style="26" customWidth="1"/>
    <col min="9733" max="9733" width="11.42578125" style="26" customWidth="1"/>
    <col min="9734" max="9986" width="9.140625" style="26"/>
    <col min="9987" max="9987" width="22.28515625" style="26" customWidth="1"/>
    <col min="9988" max="9988" width="23.85546875" style="26" customWidth="1"/>
    <col min="9989" max="9989" width="11.42578125" style="26" customWidth="1"/>
    <col min="9990" max="10242" width="9.140625" style="26"/>
    <col min="10243" max="10243" width="22.28515625" style="26" customWidth="1"/>
    <col min="10244" max="10244" width="23.85546875" style="26" customWidth="1"/>
    <col min="10245" max="10245" width="11.42578125" style="26" customWidth="1"/>
    <col min="10246" max="10498" width="9.140625" style="26"/>
    <col min="10499" max="10499" width="22.28515625" style="26" customWidth="1"/>
    <col min="10500" max="10500" width="23.85546875" style="26" customWidth="1"/>
    <col min="10501" max="10501" width="11.42578125" style="26" customWidth="1"/>
    <col min="10502" max="10754" width="9.140625" style="26"/>
    <col min="10755" max="10755" width="22.28515625" style="26" customWidth="1"/>
    <col min="10756" max="10756" width="23.85546875" style="26" customWidth="1"/>
    <col min="10757" max="10757" width="11.42578125" style="26" customWidth="1"/>
    <col min="10758" max="11010" width="9.140625" style="26"/>
    <col min="11011" max="11011" width="22.28515625" style="26" customWidth="1"/>
    <col min="11012" max="11012" width="23.85546875" style="26" customWidth="1"/>
    <col min="11013" max="11013" width="11.42578125" style="26" customWidth="1"/>
    <col min="11014" max="11266" width="9.140625" style="26"/>
    <col min="11267" max="11267" width="22.28515625" style="26" customWidth="1"/>
    <col min="11268" max="11268" width="23.85546875" style="26" customWidth="1"/>
    <col min="11269" max="11269" width="11.42578125" style="26" customWidth="1"/>
    <col min="11270" max="11522" width="9.140625" style="26"/>
    <col min="11523" max="11523" width="22.28515625" style="26" customWidth="1"/>
    <col min="11524" max="11524" width="23.85546875" style="26" customWidth="1"/>
    <col min="11525" max="11525" width="11.42578125" style="26" customWidth="1"/>
    <col min="11526" max="11778" width="9.140625" style="26"/>
    <col min="11779" max="11779" width="22.28515625" style="26" customWidth="1"/>
    <col min="11780" max="11780" width="23.85546875" style="26" customWidth="1"/>
    <col min="11781" max="11781" width="11.42578125" style="26" customWidth="1"/>
    <col min="11782" max="12034" width="9.140625" style="26"/>
    <col min="12035" max="12035" width="22.28515625" style="26" customWidth="1"/>
    <col min="12036" max="12036" width="23.85546875" style="26" customWidth="1"/>
    <col min="12037" max="12037" width="11.42578125" style="26" customWidth="1"/>
    <col min="12038" max="12290" width="9.140625" style="26"/>
    <col min="12291" max="12291" width="22.28515625" style="26" customWidth="1"/>
    <col min="12292" max="12292" width="23.85546875" style="26" customWidth="1"/>
    <col min="12293" max="12293" width="11.42578125" style="26" customWidth="1"/>
    <col min="12294" max="12546" width="9.140625" style="26"/>
    <col min="12547" max="12547" width="22.28515625" style="26" customWidth="1"/>
    <col min="12548" max="12548" width="23.85546875" style="26" customWidth="1"/>
    <col min="12549" max="12549" width="11.42578125" style="26" customWidth="1"/>
    <col min="12550" max="12802" width="9.140625" style="26"/>
    <col min="12803" max="12803" width="22.28515625" style="26" customWidth="1"/>
    <col min="12804" max="12804" width="23.85546875" style="26" customWidth="1"/>
    <col min="12805" max="12805" width="11.42578125" style="26" customWidth="1"/>
    <col min="12806" max="13058" width="9.140625" style="26"/>
    <col min="13059" max="13059" width="22.28515625" style="26" customWidth="1"/>
    <col min="13060" max="13060" width="23.85546875" style="26" customWidth="1"/>
    <col min="13061" max="13061" width="11.42578125" style="26" customWidth="1"/>
    <col min="13062" max="13314" width="9.140625" style="26"/>
    <col min="13315" max="13315" width="22.28515625" style="26" customWidth="1"/>
    <col min="13316" max="13316" width="23.85546875" style="26" customWidth="1"/>
    <col min="13317" max="13317" width="11.42578125" style="26" customWidth="1"/>
    <col min="13318" max="13570" width="9.140625" style="26"/>
    <col min="13571" max="13571" width="22.28515625" style="26" customWidth="1"/>
    <col min="13572" max="13572" width="23.85546875" style="26" customWidth="1"/>
    <col min="13573" max="13573" width="11.42578125" style="26" customWidth="1"/>
    <col min="13574" max="13826" width="9.140625" style="26"/>
    <col min="13827" max="13827" width="22.28515625" style="26" customWidth="1"/>
    <col min="13828" max="13828" width="23.85546875" style="26" customWidth="1"/>
    <col min="13829" max="13829" width="11.42578125" style="26" customWidth="1"/>
    <col min="13830" max="14082" width="9.140625" style="26"/>
    <col min="14083" max="14083" width="22.28515625" style="26" customWidth="1"/>
    <col min="14084" max="14084" width="23.85546875" style="26" customWidth="1"/>
    <col min="14085" max="14085" width="11.42578125" style="26" customWidth="1"/>
    <col min="14086" max="14338" width="9.140625" style="26"/>
    <col min="14339" max="14339" width="22.28515625" style="26" customWidth="1"/>
    <col min="14340" max="14340" width="23.85546875" style="26" customWidth="1"/>
    <col min="14341" max="14341" width="11.42578125" style="26" customWidth="1"/>
    <col min="14342" max="14594" width="9.140625" style="26"/>
    <col min="14595" max="14595" width="22.28515625" style="26" customWidth="1"/>
    <col min="14596" max="14596" width="23.85546875" style="26" customWidth="1"/>
    <col min="14597" max="14597" width="11.42578125" style="26" customWidth="1"/>
    <col min="14598" max="14850" width="9.140625" style="26"/>
    <col min="14851" max="14851" width="22.28515625" style="26" customWidth="1"/>
    <col min="14852" max="14852" width="23.85546875" style="26" customWidth="1"/>
    <col min="14853" max="14853" width="11.42578125" style="26" customWidth="1"/>
    <col min="14854" max="15106" width="9.140625" style="26"/>
    <col min="15107" max="15107" width="22.28515625" style="26" customWidth="1"/>
    <col min="15108" max="15108" width="23.85546875" style="26" customWidth="1"/>
    <col min="15109" max="15109" width="11.42578125" style="26" customWidth="1"/>
    <col min="15110" max="15362" width="9.140625" style="26"/>
    <col min="15363" max="15363" width="22.28515625" style="26" customWidth="1"/>
    <col min="15364" max="15364" width="23.85546875" style="26" customWidth="1"/>
    <col min="15365" max="15365" width="11.42578125" style="26" customWidth="1"/>
    <col min="15366" max="15618" width="9.140625" style="26"/>
    <col min="15619" max="15619" width="22.28515625" style="26" customWidth="1"/>
    <col min="15620" max="15620" width="23.85546875" style="26" customWidth="1"/>
    <col min="15621" max="15621" width="11.42578125" style="26" customWidth="1"/>
    <col min="15622" max="15874" width="9.140625" style="26"/>
    <col min="15875" max="15875" width="22.28515625" style="26" customWidth="1"/>
    <col min="15876" max="15876" width="23.85546875" style="26" customWidth="1"/>
    <col min="15877" max="15877" width="11.42578125" style="26" customWidth="1"/>
    <col min="15878" max="16130" width="9.140625" style="26"/>
    <col min="16131" max="16131" width="22.28515625" style="26" customWidth="1"/>
    <col min="16132" max="16132" width="23.85546875" style="26" customWidth="1"/>
    <col min="16133" max="16133" width="11.42578125" style="26" customWidth="1"/>
    <col min="16134" max="16384" width="9.140625" style="26"/>
  </cols>
  <sheetData>
    <row r="2" spans="1:16" ht="15" x14ac:dyDescent="0.25">
      <c r="A2" s="162" t="s">
        <v>25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6" ht="30.95" customHeight="1" x14ac:dyDescent="0.2">
      <c r="A3" s="27" t="s">
        <v>29</v>
      </c>
      <c r="B3" s="163" t="s">
        <v>31</v>
      </c>
      <c r="C3" s="163"/>
      <c r="D3" s="163"/>
      <c r="E3" s="163"/>
      <c r="F3" s="163"/>
      <c r="G3" s="163"/>
      <c r="H3" s="163"/>
      <c r="I3" s="163"/>
      <c r="J3" s="163"/>
      <c r="K3" s="163"/>
    </row>
    <row r="4" spans="1:16" ht="23.1" customHeight="1" x14ac:dyDescent="0.25">
      <c r="A4" s="26" t="s">
        <v>28</v>
      </c>
      <c r="B4" s="125"/>
      <c r="P4" s="83"/>
    </row>
    <row r="5" spans="1:16" ht="23.1" customHeight="1" thickBot="1" x14ac:dyDescent="0.25">
      <c r="A5" s="27" t="s">
        <v>30</v>
      </c>
      <c r="B5" s="26" t="s">
        <v>33</v>
      </c>
      <c r="P5" s="83"/>
    </row>
    <row r="6" spans="1:16" ht="24.95" customHeight="1" thickBot="1" x14ac:dyDescent="0.3">
      <c r="A6" s="131" t="s">
        <v>4</v>
      </c>
      <c r="B6" s="84">
        <v>1</v>
      </c>
    </row>
    <row r="7" spans="1:16" ht="24.95" customHeight="1" thickBot="1" x14ac:dyDescent="0.3">
      <c r="A7" s="143" t="s">
        <v>118</v>
      </c>
      <c r="B7" s="84" t="s">
        <v>131</v>
      </c>
    </row>
    <row r="8" spans="1:16" ht="24.95" customHeight="1" thickBot="1" x14ac:dyDescent="0.3">
      <c r="A8" s="144" t="s">
        <v>119</v>
      </c>
      <c r="B8" s="84" t="s">
        <v>126</v>
      </c>
    </row>
    <row r="9" spans="1:16" ht="15" customHeight="1" x14ac:dyDescent="0.25">
      <c r="A9" s="130"/>
      <c r="B9" s="85"/>
      <c r="H9" s="26" t="s">
        <v>120</v>
      </c>
    </row>
    <row r="10" spans="1:16" ht="15" x14ac:dyDescent="0.25">
      <c r="A10" s="1" t="s">
        <v>5</v>
      </c>
      <c r="B10" s="2"/>
      <c r="C10" s="2"/>
      <c r="D10" s="2"/>
      <c r="E10" s="2"/>
      <c r="F10" s="2"/>
      <c r="G10" s="2"/>
      <c r="H10" s="2"/>
      <c r="I10" s="2"/>
      <c r="J10" s="2"/>
      <c r="K10" s="3"/>
    </row>
    <row r="11" spans="1:16" ht="45" x14ac:dyDescent="0.25">
      <c r="A11" s="4" t="s">
        <v>6</v>
      </c>
      <c r="B11" s="5" t="s">
        <v>23</v>
      </c>
      <c r="C11" s="4" t="s">
        <v>35</v>
      </c>
      <c r="D11" s="145" t="s">
        <v>123</v>
      </c>
      <c r="E11" s="145" t="s">
        <v>122</v>
      </c>
      <c r="F11" s="145" t="s">
        <v>121</v>
      </c>
      <c r="G11" s="150" t="s">
        <v>7</v>
      </c>
      <c r="H11" s="150" t="s">
        <v>8</v>
      </c>
      <c r="I11" s="150" t="s">
        <v>9</v>
      </c>
      <c r="J11" s="150" t="s">
        <v>10</v>
      </c>
      <c r="K11" s="145" t="s">
        <v>11</v>
      </c>
      <c r="N11" s="134"/>
      <c r="O11" s="134"/>
      <c r="P11" s="134"/>
    </row>
    <row r="12" spans="1:16" ht="29.25" x14ac:dyDescent="0.25">
      <c r="A12" s="63" t="s">
        <v>15</v>
      </c>
      <c r="B12" s="29" t="s">
        <v>32</v>
      </c>
      <c r="C12" s="29" t="s">
        <v>42</v>
      </c>
      <c r="D12" s="8">
        <v>8</v>
      </c>
      <c r="E12" s="34">
        <f>IF(B$7="Drilled",1,2)</f>
        <v>1</v>
      </c>
      <c r="F12" s="34" t="str">
        <f>IF(B$8="Yes",2,"1.0")</f>
        <v>1.0</v>
      </c>
      <c r="G12" s="138">
        <f>D12*F12*E12</f>
        <v>8</v>
      </c>
      <c r="H12" s="139">
        <v>0.4</v>
      </c>
      <c r="I12" s="16">
        <f>G12*H12</f>
        <v>3.2</v>
      </c>
      <c r="J12" s="16">
        <f>B6</f>
        <v>1</v>
      </c>
      <c r="K12" s="59">
        <f>I12*J12</f>
        <v>3.2</v>
      </c>
      <c r="N12" s="134"/>
      <c r="O12" s="86"/>
      <c r="P12" s="134"/>
    </row>
    <row r="13" spans="1:16" ht="15" x14ac:dyDescent="0.25">
      <c r="A13" s="64" t="s">
        <v>26</v>
      </c>
      <c r="B13" s="10" t="s">
        <v>27</v>
      </c>
      <c r="C13" s="10" t="s">
        <v>39</v>
      </c>
      <c r="D13" s="10">
        <v>1</v>
      </c>
      <c r="E13" s="35">
        <f t="shared" ref="E13:E16" si="0">IF(B$7="Drilled",1,2)</f>
        <v>1</v>
      </c>
      <c r="F13" s="35" t="str">
        <f t="shared" ref="F13:F16" si="1">IF(B$8="Yes",2,"1.0")</f>
        <v>1.0</v>
      </c>
      <c r="G13" s="35">
        <f t="shared" ref="G13:G16" si="2">D13*F13*E13</f>
        <v>1</v>
      </c>
      <c r="H13" s="132">
        <v>0.3</v>
      </c>
      <c r="I13" s="10">
        <f t="shared" ref="I13:I16" si="3">G13*H13</f>
        <v>0.3</v>
      </c>
      <c r="J13" s="10">
        <f>B6</f>
        <v>1</v>
      </c>
      <c r="K13" s="60">
        <f>I13*J13</f>
        <v>0.3</v>
      </c>
      <c r="L13" s="26" t="s">
        <v>89</v>
      </c>
      <c r="N13" s="134"/>
      <c r="O13" s="86"/>
      <c r="P13" s="134"/>
    </row>
    <row r="14" spans="1:16" ht="15" x14ac:dyDescent="0.25">
      <c r="A14" s="64" t="s">
        <v>34</v>
      </c>
      <c r="B14" s="10"/>
      <c r="C14" s="10" t="s">
        <v>38</v>
      </c>
      <c r="D14" s="10">
        <v>1.5</v>
      </c>
      <c r="E14" s="35">
        <f t="shared" si="0"/>
        <v>1</v>
      </c>
      <c r="F14" s="35" t="str">
        <f t="shared" si="1"/>
        <v>1.0</v>
      </c>
      <c r="G14" s="35">
        <f t="shared" si="2"/>
        <v>1.5</v>
      </c>
      <c r="H14" s="132">
        <v>0.1</v>
      </c>
      <c r="I14" s="10">
        <f t="shared" si="3"/>
        <v>0.15000000000000002</v>
      </c>
      <c r="J14" s="10">
        <f>B6</f>
        <v>1</v>
      </c>
      <c r="K14" s="60">
        <f>I14*J14</f>
        <v>0.15000000000000002</v>
      </c>
      <c r="N14" s="134"/>
      <c r="O14" s="86"/>
      <c r="P14" s="134"/>
    </row>
    <row r="15" spans="1:16" ht="15" x14ac:dyDescent="0.25">
      <c r="A15" s="64" t="s">
        <v>37</v>
      </c>
      <c r="B15" s="10" t="s">
        <v>2</v>
      </c>
      <c r="C15" s="10" t="s">
        <v>36</v>
      </c>
      <c r="D15" s="10">
        <v>10</v>
      </c>
      <c r="E15" s="35">
        <f t="shared" si="0"/>
        <v>1</v>
      </c>
      <c r="F15" s="35" t="str">
        <f t="shared" si="1"/>
        <v>1.0</v>
      </c>
      <c r="G15" s="35">
        <f t="shared" si="2"/>
        <v>10</v>
      </c>
      <c r="H15" s="132">
        <v>0.1</v>
      </c>
      <c r="I15" s="10">
        <f t="shared" si="3"/>
        <v>1</v>
      </c>
      <c r="J15" s="10">
        <f>B6</f>
        <v>1</v>
      </c>
      <c r="K15" s="60">
        <f>I15*J15</f>
        <v>1</v>
      </c>
      <c r="L15" s="26" t="s">
        <v>90</v>
      </c>
      <c r="N15" s="134"/>
      <c r="O15" s="86"/>
      <c r="P15" s="134"/>
    </row>
    <row r="16" spans="1:16" ht="15" x14ac:dyDescent="0.25">
      <c r="A16" s="64" t="s">
        <v>43</v>
      </c>
      <c r="B16" s="10" t="s">
        <v>44</v>
      </c>
      <c r="C16" s="10" t="s">
        <v>45</v>
      </c>
      <c r="D16" s="10">
        <v>5</v>
      </c>
      <c r="E16" s="35">
        <f t="shared" si="0"/>
        <v>1</v>
      </c>
      <c r="F16" s="35" t="str">
        <f t="shared" si="1"/>
        <v>1.0</v>
      </c>
      <c r="G16" s="35">
        <f t="shared" si="2"/>
        <v>5</v>
      </c>
      <c r="H16" s="132">
        <v>0.1</v>
      </c>
      <c r="I16" s="10">
        <f t="shared" si="3"/>
        <v>0.5</v>
      </c>
      <c r="J16" s="10">
        <f>B6</f>
        <v>1</v>
      </c>
      <c r="K16" s="60">
        <f>I16*J16</f>
        <v>0.5</v>
      </c>
      <c r="N16" s="134"/>
      <c r="O16" s="86"/>
      <c r="P16" s="134"/>
    </row>
    <row r="17" spans="1:16" ht="15" x14ac:dyDescent="0.25">
      <c r="A17" s="64"/>
      <c r="B17" s="10" t="str">
        <f>IF(ISTEXT(A17),VLOOKUP(A17,$A$103:$B$205,2,FALSE),"")</f>
        <v/>
      </c>
      <c r="C17" s="10"/>
      <c r="D17" s="10"/>
      <c r="E17" s="35"/>
      <c r="F17" s="35"/>
      <c r="G17" s="35"/>
      <c r="H17" s="36"/>
      <c r="I17" s="10" t="str">
        <f>IF(ISTEXT(A17),G17*(H17*0.01),"")</f>
        <v/>
      </c>
      <c r="J17" s="10"/>
      <c r="K17" s="60"/>
      <c r="N17" s="134"/>
      <c r="O17" s="134"/>
      <c r="P17" s="134"/>
    </row>
    <row r="18" spans="1:16" ht="15" x14ac:dyDescent="0.25">
      <c r="A18" s="64"/>
      <c r="B18" s="10" t="str">
        <f>IF(ISTEXT(A18),VLOOKUP(A18,$A$103:$B$205,2,FALSE),"")</f>
        <v/>
      </c>
      <c r="C18" s="10"/>
      <c r="D18" s="10"/>
      <c r="E18" s="35"/>
      <c r="F18" s="35" t="str">
        <f>IF(ISTEXT(A18),VLOOKUP(A18,$A$103:$C$205,3,FALSE),"")</f>
        <v/>
      </c>
      <c r="G18" s="35"/>
      <c r="H18" s="36"/>
      <c r="I18" s="10" t="str">
        <f>IF(ISTEXT(A18),G18*(H18*0.01),"")</f>
        <v/>
      </c>
      <c r="J18" s="10"/>
      <c r="K18" s="60"/>
      <c r="N18" s="134"/>
      <c r="O18" s="134"/>
      <c r="P18" s="134"/>
    </row>
    <row r="19" spans="1:16" ht="15" x14ac:dyDescent="0.25">
      <c r="A19" s="64"/>
      <c r="B19" s="10" t="str">
        <f>IF(ISTEXT(A19),VLOOKUP(A19,$A$103:$B$205,2,FALSE),"")</f>
        <v/>
      </c>
      <c r="C19" s="10"/>
      <c r="D19" s="10"/>
      <c r="E19" s="35"/>
      <c r="F19" s="35" t="str">
        <f>IF(ISTEXT(A19),VLOOKUP(A19,$A$103:$C$205,3,FALSE),"")</f>
        <v/>
      </c>
      <c r="G19" s="35"/>
      <c r="H19" s="36"/>
      <c r="I19" s="10" t="str">
        <f>IF(ISTEXT(A19),G19*(H19*0.01),"")</f>
        <v/>
      </c>
      <c r="J19" s="10"/>
      <c r="K19" s="60"/>
    </row>
    <row r="20" spans="1:16" ht="15" x14ac:dyDescent="0.25">
      <c r="A20" s="65"/>
      <c r="B20" s="30" t="str">
        <f>IF(ISTEXT(A20),VLOOKUP(A20,$A$103:$B$205,2,FALSE),"")</f>
        <v/>
      </c>
      <c r="C20" s="30"/>
      <c r="D20" s="30"/>
      <c r="E20" s="37"/>
      <c r="F20" s="37" t="str">
        <f>IF(ISTEXT(A20),VLOOKUP(A20,$A$103:$C$205,3,FALSE),"")</f>
        <v/>
      </c>
      <c r="G20" s="37"/>
      <c r="H20" s="38"/>
      <c r="I20" s="11" t="str">
        <f>IF(ISTEXT(A20),G20*(H20*0.01),"")</f>
        <v/>
      </c>
      <c r="J20" s="11"/>
      <c r="K20" s="61"/>
    </row>
    <row r="21" spans="1:16" ht="15.75" thickBot="1" x14ac:dyDescent="0.3">
      <c r="A21" s="66" t="s">
        <v>18</v>
      </c>
      <c r="B21" s="58"/>
      <c r="C21" s="58"/>
      <c r="D21" s="58"/>
      <c r="E21" s="58"/>
      <c r="F21" s="58"/>
      <c r="G21" s="14">
        <f>SUM(G12:G20)</f>
        <v>25.5</v>
      </c>
      <c r="H21" s="133">
        <f>SUM(H12:H20)</f>
        <v>0.99999999999999989</v>
      </c>
      <c r="I21" s="14">
        <f>SUM(I12:I20)</f>
        <v>5.15</v>
      </c>
      <c r="J21" s="14">
        <f>B6</f>
        <v>1</v>
      </c>
      <c r="K21" s="62">
        <f>SUM(K12:K20)</f>
        <v>5.15</v>
      </c>
    </row>
    <row r="22" spans="1:16" ht="15" thickTop="1" x14ac:dyDescent="0.2"/>
    <row r="23" spans="1:16" ht="31.5" customHeight="1" x14ac:dyDescent="0.25">
      <c r="A23" s="31" t="s">
        <v>46</v>
      </c>
      <c r="D23" s="135" t="s">
        <v>124</v>
      </c>
      <c r="G23" s="32"/>
      <c r="H23" s="32"/>
      <c r="I23" s="32"/>
      <c r="J23" s="32"/>
    </row>
    <row r="24" spans="1:16" x14ac:dyDescent="0.2">
      <c r="A24" s="26" t="s">
        <v>51</v>
      </c>
      <c r="B24" s="33" t="s">
        <v>49</v>
      </c>
      <c r="C24" s="33" t="s">
        <v>47</v>
      </c>
      <c r="D24" s="33" t="s">
        <v>48</v>
      </c>
      <c r="E24" s="33"/>
      <c r="G24" s="32"/>
      <c r="H24" s="32"/>
      <c r="I24" s="32"/>
      <c r="J24" s="32"/>
    </row>
    <row r="25" spans="1:16" x14ac:dyDescent="0.2">
      <c r="A25" s="26" t="s">
        <v>50</v>
      </c>
      <c r="B25" s="33" t="s">
        <v>52</v>
      </c>
      <c r="C25" s="33" t="s">
        <v>45</v>
      </c>
      <c r="D25" s="33" t="s">
        <v>53</v>
      </c>
      <c r="E25" s="33"/>
      <c r="G25" s="32"/>
      <c r="H25" s="32"/>
      <c r="I25" s="32"/>
      <c r="J25" s="32"/>
    </row>
    <row r="26" spans="1:16" x14ac:dyDescent="0.2">
      <c r="A26" s="26" t="s">
        <v>54</v>
      </c>
      <c r="B26" s="33" t="s">
        <v>55</v>
      </c>
      <c r="C26" s="33" t="s">
        <v>45</v>
      </c>
      <c r="D26" s="33" t="s">
        <v>56</v>
      </c>
      <c r="E26" s="33"/>
      <c r="G26" s="32"/>
      <c r="H26" s="32"/>
      <c r="I26" s="32"/>
      <c r="J26" s="32"/>
    </row>
    <row r="27" spans="1:16" x14ac:dyDescent="0.2">
      <c r="B27" s="33"/>
      <c r="C27" s="33"/>
      <c r="D27" s="33"/>
      <c r="E27" s="33"/>
      <c r="G27" s="32"/>
      <c r="H27" s="32"/>
      <c r="I27" s="32"/>
      <c r="J27" s="32"/>
    </row>
    <row r="28" spans="1:16" ht="15" x14ac:dyDescent="0.25">
      <c r="A28" s="32" t="s">
        <v>91</v>
      </c>
      <c r="B28" s="164" t="s">
        <v>92</v>
      </c>
      <c r="C28" s="164"/>
      <c r="D28" s="164"/>
      <c r="E28" s="164"/>
      <c r="F28" s="164"/>
      <c r="G28" s="164"/>
      <c r="H28" s="164"/>
      <c r="I28" s="164"/>
      <c r="J28" s="164"/>
      <c r="K28" s="164"/>
    </row>
    <row r="29" spans="1:16" x14ac:dyDescent="0.2">
      <c r="A29" s="32"/>
      <c r="B29" s="164" t="s">
        <v>19</v>
      </c>
      <c r="C29" s="164"/>
      <c r="D29" s="164"/>
      <c r="E29" s="164"/>
      <c r="F29" s="164"/>
      <c r="G29" s="164"/>
      <c r="H29" s="164"/>
      <c r="I29" s="164"/>
      <c r="J29" s="164"/>
      <c r="K29" s="164"/>
    </row>
    <row r="30" spans="1:16" x14ac:dyDescent="0.2">
      <c r="B30" s="164" t="s">
        <v>93</v>
      </c>
      <c r="C30" s="164"/>
      <c r="D30" s="164"/>
      <c r="E30" s="164"/>
      <c r="F30" s="164"/>
      <c r="G30" s="164"/>
      <c r="H30" s="164"/>
      <c r="I30" s="164"/>
      <c r="J30" s="164"/>
      <c r="K30" s="164"/>
    </row>
    <row r="31" spans="1:16" x14ac:dyDescent="0.2">
      <c r="A31" s="32"/>
      <c r="B31" s="164" t="s">
        <v>94</v>
      </c>
      <c r="C31" s="164"/>
      <c r="D31" s="164"/>
      <c r="E31" s="164"/>
      <c r="F31" s="164"/>
      <c r="G31" s="164"/>
      <c r="H31" s="164"/>
      <c r="I31" s="164"/>
      <c r="J31" s="164"/>
      <c r="K31" s="164"/>
    </row>
    <row r="32" spans="1:16" x14ac:dyDescent="0.2">
      <c r="A32" s="32"/>
      <c r="B32" s="159" t="s">
        <v>128</v>
      </c>
      <c r="C32" s="159"/>
      <c r="D32" s="159"/>
      <c r="E32" s="159"/>
      <c r="F32" s="159"/>
      <c r="G32" s="159"/>
      <c r="H32" s="159"/>
      <c r="I32" s="159"/>
      <c r="J32" s="159"/>
      <c r="K32" s="159"/>
    </row>
    <row r="33" spans="1:19" x14ac:dyDescent="0.2">
      <c r="B33" s="164" t="s">
        <v>129</v>
      </c>
      <c r="C33" s="164"/>
      <c r="D33" s="164"/>
      <c r="E33" s="164"/>
      <c r="F33" s="164"/>
      <c r="G33" s="164"/>
      <c r="H33" s="164"/>
      <c r="I33" s="164"/>
      <c r="J33" s="164"/>
      <c r="K33" s="164"/>
      <c r="L33" s="161"/>
      <c r="M33" s="161"/>
      <c r="N33" s="161"/>
      <c r="O33" s="161"/>
      <c r="P33" s="161"/>
      <c r="Q33" s="161"/>
      <c r="R33" s="161"/>
      <c r="S33" s="161"/>
    </row>
    <row r="34" spans="1:19" ht="28.5" customHeight="1" x14ac:dyDescent="0.2">
      <c r="B34" s="161" t="s">
        <v>130</v>
      </c>
      <c r="C34" s="161"/>
      <c r="D34" s="161"/>
      <c r="E34" s="161"/>
      <c r="F34" s="161"/>
      <c r="G34" s="161"/>
      <c r="H34" s="161"/>
      <c r="I34" s="161"/>
      <c r="J34" s="161"/>
      <c r="K34" s="161"/>
      <c r="L34" s="119"/>
      <c r="M34" s="119"/>
      <c r="N34" s="119"/>
      <c r="O34" s="119"/>
      <c r="P34" s="119"/>
      <c r="Q34" s="119"/>
      <c r="R34" s="119"/>
      <c r="S34" s="119"/>
    </row>
    <row r="35" spans="1:19" x14ac:dyDescent="0.2">
      <c r="A35" s="32"/>
      <c r="B35" s="32"/>
      <c r="C35" s="32"/>
      <c r="D35" s="32"/>
      <c r="E35" s="32"/>
      <c r="F35" s="32"/>
    </row>
    <row r="36" spans="1:19" ht="15" x14ac:dyDescent="0.25">
      <c r="A36" s="81" t="s">
        <v>95</v>
      </c>
      <c r="B36" s="26" t="s">
        <v>40</v>
      </c>
    </row>
    <row r="37" spans="1:19" x14ac:dyDescent="0.2">
      <c r="B37" s="26" t="s">
        <v>41</v>
      </c>
    </row>
    <row r="38" spans="1:19" ht="15" x14ac:dyDescent="0.25">
      <c r="A38" s="31"/>
    </row>
    <row r="39" spans="1:19" ht="15" x14ac:dyDescent="0.25">
      <c r="A39" s="81" t="s">
        <v>57</v>
      </c>
      <c r="B39" s="26" t="s">
        <v>58</v>
      </c>
    </row>
    <row r="40" spans="1:19" x14ac:dyDescent="0.2">
      <c r="B40" s="26" t="s">
        <v>59</v>
      </c>
    </row>
  </sheetData>
  <mergeCells count="9">
    <mergeCell ref="L33:S33"/>
    <mergeCell ref="B34:K34"/>
    <mergeCell ref="A2:K2"/>
    <mergeCell ref="B3:K3"/>
    <mergeCell ref="B28:K28"/>
    <mergeCell ref="B29:K29"/>
    <mergeCell ref="B33:K33"/>
    <mergeCell ref="B31:K31"/>
    <mergeCell ref="B30:K30"/>
  </mergeCells>
  <dataValidations count="3">
    <dataValidation type="list" allowBlank="1" showInputMessage="1" showErrorMessage="1" sqref="IZ12:IZ20 SV12:SV20 ACR12:ACR20 AMN12:AMN20 AWJ12:AWJ20 BGF12:BGF20 BQB12:BQB20 BZX12:BZX20 CJT12:CJT20 CTP12:CTP20 DDL12:DDL20 DNH12:DNH20 DXD12:DXD20 EGZ12:EGZ20 EQV12:EQV20 FAR12:FAR20 FKN12:FKN20 FUJ12:FUJ20 GEF12:GEF20 GOB12:GOB20 GXX12:GXX20 HHT12:HHT20 HRP12:HRP20 IBL12:IBL20 ILH12:ILH20 IVD12:IVD20 JEZ12:JEZ20 JOV12:JOV20 JYR12:JYR20 KIN12:KIN20 KSJ12:KSJ20 LCF12:LCF20 LMB12:LMB20 LVX12:LVX20 MFT12:MFT20 MPP12:MPP20 MZL12:MZL20 NJH12:NJH20 NTD12:NTD20 OCZ12:OCZ20 OMV12:OMV20 OWR12:OWR20 PGN12:PGN20 PQJ12:PQJ20 QAF12:QAF20 QKB12:QKB20 QTX12:QTX20 RDT12:RDT20 RNP12:RNP20 RXL12:RXL20 SHH12:SHH20 SRD12:SRD20 TAZ12:TAZ20 TKV12:TKV20 TUR12:TUR20 UEN12:UEN20 UOJ12:UOJ20 UYF12:UYF20 VIB12:VIB20 VRX12:VRX20 WBT12:WBT20 WLP12:WLP20 WVL12:WVL20 A65556:A65564 IY65554:IY65562 SU65554:SU65562 ACQ65554:ACQ65562 AMM65554:AMM65562 AWI65554:AWI65562 BGE65554:BGE65562 BQA65554:BQA65562 BZW65554:BZW65562 CJS65554:CJS65562 CTO65554:CTO65562 DDK65554:DDK65562 DNG65554:DNG65562 DXC65554:DXC65562 EGY65554:EGY65562 EQU65554:EQU65562 FAQ65554:FAQ65562 FKM65554:FKM65562 FUI65554:FUI65562 GEE65554:GEE65562 GOA65554:GOA65562 GXW65554:GXW65562 HHS65554:HHS65562 HRO65554:HRO65562 IBK65554:IBK65562 ILG65554:ILG65562 IVC65554:IVC65562 JEY65554:JEY65562 JOU65554:JOU65562 JYQ65554:JYQ65562 KIM65554:KIM65562 KSI65554:KSI65562 LCE65554:LCE65562 LMA65554:LMA65562 LVW65554:LVW65562 MFS65554:MFS65562 MPO65554:MPO65562 MZK65554:MZK65562 NJG65554:NJG65562 NTC65554:NTC65562 OCY65554:OCY65562 OMU65554:OMU65562 OWQ65554:OWQ65562 PGM65554:PGM65562 PQI65554:PQI65562 QAE65554:QAE65562 QKA65554:QKA65562 QTW65554:QTW65562 RDS65554:RDS65562 RNO65554:RNO65562 RXK65554:RXK65562 SHG65554:SHG65562 SRC65554:SRC65562 TAY65554:TAY65562 TKU65554:TKU65562 TUQ65554:TUQ65562 UEM65554:UEM65562 UOI65554:UOI65562 UYE65554:UYE65562 VIA65554:VIA65562 VRW65554:VRW65562 WBS65554:WBS65562 WLO65554:WLO65562 WVK65554:WVK65562 A131092:A131100 IY131090:IY131098 SU131090:SU131098 ACQ131090:ACQ131098 AMM131090:AMM131098 AWI131090:AWI131098 BGE131090:BGE131098 BQA131090:BQA131098 BZW131090:BZW131098 CJS131090:CJS131098 CTO131090:CTO131098 DDK131090:DDK131098 DNG131090:DNG131098 DXC131090:DXC131098 EGY131090:EGY131098 EQU131090:EQU131098 FAQ131090:FAQ131098 FKM131090:FKM131098 FUI131090:FUI131098 GEE131090:GEE131098 GOA131090:GOA131098 GXW131090:GXW131098 HHS131090:HHS131098 HRO131090:HRO131098 IBK131090:IBK131098 ILG131090:ILG131098 IVC131090:IVC131098 JEY131090:JEY131098 JOU131090:JOU131098 JYQ131090:JYQ131098 KIM131090:KIM131098 KSI131090:KSI131098 LCE131090:LCE131098 LMA131090:LMA131098 LVW131090:LVW131098 MFS131090:MFS131098 MPO131090:MPO131098 MZK131090:MZK131098 NJG131090:NJG131098 NTC131090:NTC131098 OCY131090:OCY131098 OMU131090:OMU131098 OWQ131090:OWQ131098 PGM131090:PGM131098 PQI131090:PQI131098 QAE131090:QAE131098 QKA131090:QKA131098 QTW131090:QTW131098 RDS131090:RDS131098 RNO131090:RNO131098 RXK131090:RXK131098 SHG131090:SHG131098 SRC131090:SRC131098 TAY131090:TAY131098 TKU131090:TKU131098 TUQ131090:TUQ131098 UEM131090:UEM131098 UOI131090:UOI131098 UYE131090:UYE131098 VIA131090:VIA131098 VRW131090:VRW131098 WBS131090:WBS131098 WLO131090:WLO131098 WVK131090:WVK131098 A196628:A196636 IY196626:IY196634 SU196626:SU196634 ACQ196626:ACQ196634 AMM196626:AMM196634 AWI196626:AWI196634 BGE196626:BGE196634 BQA196626:BQA196634 BZW196626:BZW196634 CJS196626:CJS196634 CTO196626:CTO196634 DDK196626:DDK196634 DNG196626:DNG196634 DXC196626:DXC196634 EGY196626:EGY196634 EQU196626:EQU196634 FAQ196626:FAQ196634 FKM196626:FKM196634 FUI196626:FUI196634 GEE196626:GEE196634 GOA196626:GOA196634 GXW196626:GXW196634 HHS196626:HHS196634 HRO196626:HRO196634 IBK196626:IBK196634 ILG196626:ILG196634 IVC196626:IVC196634 JEY196626:JEY196634 JOU196626:JOU196634 JYQ196626:JYQ196634 KIM196626:KIM196634 KSI196626:KSI196634 LCE196626:LCE196634 LMA196626:LMA196634 LVW196626:LVW196634 MFS196626:MFS196634 MPO196626:MPO196634 MZK196626:MZK196634 NJG196626:NJG196634 NTC196626:NTC196634 OCY196626:OCY196634 OMU196626:OMU196634 OWQ196626:OWQ196634 PGM196626:PGM196634 PQI196626:PQI196634 QAE196626:QAE196634 QKA196626:QKA196634 QTW196626:QTW196634 RDS196626:RDS196634 RNO196626:RNO196634 RXK196626:RXK196634 SHG196626:SHG196634 SRC196626:SRC196634 TAY196626:TAY196634 TKU196626:TKU196634 TUQ196626:TUQ196634 UEM196626:UEM196634 UOI196626:UOI196634 UYE196626:UYE196634 VIA196626:VIA196634 VRW196626:VRW196634 WBS196626:WBS196634 WLO196626:WLO196634 WVK196626:WVK196634 A262164:A262172 IY262162:IY262170 SU262162:SU262170 ACQ262162:ACQ262170 AMM262162:AMM262170 AWI262162:AWI262170 BGE262162:BGE262170 BQA262162:BQA262170 BZW262162:BZW262170 CJS262162:CJS262170 CTO262162:CTO262170 DDK262162:DDK262170 DNG262162:DNG262170 DXC262162:DXC262170 EGY262162:EGY262170 EQU262162:EQU262170 FAQ262162:FAQ262170 FKM262162:FKM262170 FUI262162:FUI262170 GEE262162:GEE262170 GOA262162:GOA262170 GXW262162:GXW262170 HHS262162:HHS262170 HRO262162:HRO262170 IBK262162:IBK262170 ILG262162:ILG262170 IVC262162:IVC262170 JEY262162:JEY262170 JOU262162:JOU262170 JYQ262162:JYQ262170 KIM262162:KIM262170 KSI262162:KSI262170 LCE262162:LCE262170 LMA262162:LMA262170 LVW262162:LVW262170 MFS262162:MFS262170 MPO262162:MPO262170 MZK262162:MZK262170 NJG262162:NJG262170 NTC262162:NTC262170 OCY262162:OCY262170 OMU262162:OMU262170 OWQ262162:OWQ262170 PGM262162:PGM262170 PQI262162:PQI262170 QAE262162:QAE262170 QKA262162:QKA262170 QTW262162:QTW262170 RDS262162:RDS262170 RNO262162:RNO262170 RXK262162:RXK262170 SHG262162:SHG262170 SRC262162:SRC262170 TAY262162:TAY262170 TKU262162:TKU262170 TUQ262162:TUQ262170 UEM262162:UEM262170 UOI262162:UOI262170 UYE262162:UYE262170 VIA262162:VIA262170 VRW262162:VRW262170 WBS262162:WBS262170 WLO262162:WLO262170 WVK262162:WVK262170 A327700:A327708 IY327698:IY327706 SU327698:SU327706 ACQ327698:ACQ327706 AMM327698:AMM327706 AWI327698:AWI327706 BGE327698:BGE327706 BQA327698:BQA327706 BZW327698:BZW327706 CJS327698:CJS327706 CTO327698:CTO327706 DDK327698:DDK327706 DNG327698:DNG327706 DXC327698:DXC327706 EGY327698:EGY327706 EQU327698:EQU327706 FAQ327698:FAQ327706 FKM327698:FKM327706 FUI327698:FUI327706 GEE327698:GEE327706 GOA327698:GOA327706 GXW327698:GXW327706 HHS327698:HHS327706 HRO327698:HRO327706 IBK327698:IBK327706 ILG327698:ILG327706 IVC327698:IVC327706 JEY327698:JEY327706 JOU327698:JOU327706 JYQ327698:JYQ327706 KIM327698:KIM327706 KSI327698:KSI327706 LCE327698:LCE327706 LMA327698:LMA327706 LVW327698:LVW327706 MFS327698:MFS327706 MPO327698:MPO327706 MZK327698:MZK327706 NJG327698:NJG327706 NTC327698:NTC327706 OCY327698:OCY327706 OMU327698:OMU327706 OWQ327698:OWQ327706 PGM327698:PGM327706 PQI327698:PQI327706 QAE327698:QAE327706 QKA327698:QKA327706 QTW327698:QTW327706 RDS327698:RDS327706 RNO327698:RNO327706 RXK327698:RXK327706 SHG327698:SHG327706 SRC327698:SRC327706 TAY327698:TAY327706 TKU327698:TKU327706 TUQ327698:TUQ327706 UEM327698:UEM327706 UOI327698:UOI327706 UYE327698:UYE327706 VIA327698:VIA327706 VRW327698:VRW327706 WBS327698:WBS327706 WLO327698:WLO327706 WVK327698:WVK327706 A393236:A393244 IY393234:IY393242 SU393234:SU393242 ACQ393234:ACQ393242 AMM393234:AMM393242 AWI393234:AWI393242 BGE393234:BGE393242 BQA393234:BQA393242 BZW393234:BZW393242 CJS393234:CJS393242 CTO393234:CTO393242 DDK393234:DDK393242 DNG393234:DNG393242 DXC393234:DXC393242 EGY393234:EGY393242 EQU393234:EQU393242 FAQ393234:FAQ393242 FKM393234:FKM393242 FUI393234:FUI393242 GEE393234:GEE393242 GOA393234:GOA393242 GXW393234:GXW393242 HHS393234:HHS393242 HRO393234:HRO393242 IBK393234:IBK393242 ILG393234:ILG393242 IVC393234:IVC393242 JEY393234:JEY393242 JOU393234:JOU393242 JYQ393234:JYQ393242 KIM393234:KIM393242 KSI393234:KSI393242 LCE393234:LCE393242 LMA393234:LMA393242 LVW393234:LVW393242 MFS393234:MFS393242 MPO393234:MPO393242 MZK393234:MZK393242 NJG393234:NJG393242 NTC393234:NTC393242 OCY393234:OCY393242 OMU393234:OMU393242 OWQ393234:OWQ393242 PGM393234:PGM393242 PQI393234:PQI393242 QAE393234:QAE393242 QKA393234:QKA393242 QTW393234:QTW393242 RDS393234:RDS393242 RNO393234:RNO393242 RXK393234:RXK393242 SHG393234:SHG393242 SRC393234:SRC393242 TAY393234:TAY393242 TKU393234:TKU393242 TUQ393234:TUQ393242 UEM393234:UEM393242 UOI393234:UOI393242 UYE393234:UYE393242 VIA393234:VIA393242 VRW393234:VRW393242 WBS393234:WBS393242 WLO393234:WLO393242 WVK393234:WVK393242 A458772:A458780 IY458770:IY458778 SU458770:SU458778 ACQ458770:ACQ458778 AMM458770:AMM458778 AWI458770:AWI458778 BGE458770:BGE458778 BQA458770:BQA458778 BZW458770:BZW458778 CJS458770:CJS458778 CTO458770:CTO458778 DDK458770:DDK458778 DNG458770:DNG458778 DXC458770:DXC458778 EGY458770:EGY458778 EQU458770:EQU458778 FAQ458770:FAQ458778 FKM458770:FKM458778 FUI458770:FUI458778 GEE458770:GEE458778 GOA458770:GOA458778 GXW458770:GXW458778 HHS458770:HHS458778 HRO458770:HRO458778 IBK458770:IBK458778 ILG458770:ILG458778 IVC458770:IVC458778 JEY458770:JEY458778 JOU458770:JOU458778 JYQ458770:JYQ458778 KIM458770:KIM458778 KSI458770:KSI458778 LCE458770:LCE458778 LMA458770:LMA458778 LVW458770:LVW458778 MFS458770:MFS458778 MPO458770:MPO458778 MZK458770:MZK458778 NJG458770:NJG458778 NTC458770:NTC458778 OCY458770:OCY458778 OMU458770:OMU458778 OWQ458770:OWQ458778 PGM458770:PGM458778 PQI458770:PQI458778 QAE458770:QAE458778 QKA458770:QKA458778 QTW458770:QTW458778 RDS458770:RDS458778 RNO458770:RNO458778 RXK458770:RXK458778 SHG458770:SHG458778 SRC458770:SRC458778 TAY458770:TAY458778 TKU458770:TKU458778 TUQ458770:TUQ458778 UEM458770:UEM458778 UOI458770:UOI458778 UYE458770:UYE458778 VIA458770:VIA458778 VRW458770:VRW458778 WBS458770:WBS458778 WLO458770:WLO458778 WVK458770:WVK458778 A524308:A524316 IY524306:IY524314 SU524306:SU524314 ACQ524306:ACQ524314 AMM524306:AMM524314 AWI524306:AWI524314 BGE524306:BGE524314 BQA524306:BQA524314 BZW524306:BZW524314 CJS524306:CJS524314 CTO524306:CTO524314 DDK524306:DDK524314 DNG524306:DNG524314 DXC524306:DXC524314 EGY524306:EGY524314 EQU524306:EQU524314 FAQ524306:FAQ524314 FKM524306:FKM524314 FUI524306:FUI524314 GEE524306:GEE524314 GOA524306:GOA524314 GXW524306:GXW524314 HHS524306:HHS524314 HRO524306:HRO524314 IBK524306:IBK524314 ILG524306:ILG524314 IVC524306:IVC524314 JEY524306:JEY524314 JOU524306:JOU524314 JYQ524306:JYQ524314 KIM524306:KIM524314 KSI524306:KSI524314 LCE524306:LCE524314 LMA524306:LMA524314 LVW524306:LVW524314 MFS524306:MFS524314 MPO524306:MPO524314 MZK524306:MZK524314 NJG524306:NJG524314 NTC524306:NTC524314 OCY524306:OCY524314 OMU524306:OMU524314 OWQ524306:OWQ524314 PGM524306:PGM524314 PQI524306:PQI524314 QAE524306:QAE524314 QKA524306:QKA524314 QTW524306:QTW524314 RDS524306:RDS524314 RNO524306:RNO524314 RXK524306:RXK524314 SHG524306:SHG524314 SRC524306:SRC524314 TAY524306:TAY524314 TKU524306:TKU524314 TUQ524306:TUQ524314 UEM524306:UEM524314 UOI524306:UOI524314 UYE524306:UYE524314 VIA524306:VIA524314 VRW524306:VRW524314 WBS524306:WBS524314 WLO524306:WLO524314 WVK524306:WVK524314 A589844:A589852 IY589842:IY589850 SU589842:SU589850 ACQ589842:ACQ589850 AMM589842:AMM589850 AWI589842:AWI589850 BGE589842:BGE589850 BQA589842:BQA589850 BZW589842:BZW589850 CJS589842:CJS589850 CTO589842:CTO589850 DDK589842:DDK589850 DNG589842:DNG589850 DXC589842:DXC589850 EGY589842:EGY589850 EQU589842:EQU589850 FAQ589842:FAQ589850 FKM589842:FKM589850 FUI589842:FUI589850 GEE589842:GEE589850 GOA589842:GOA589850 GXW589842:GXW589850 HHS589842:HHS589850 HRO589842:HRO589850 IBK589842:IBK589850 ILG589842:ILG589850 IVC589842:IVC589850 JEY589842:JEY589850 JOU589842:JOU589850 JYQ589842:JYQ589850 KIM589842:KIM589850 KSI589842:KSI589850 LCE589842:LCE589850 LMA589842:LMA589850 LVW589842:LVW589850 MFS589842:MFS589850 MPO589842:MPO589850 MZK589842:MZK589850 NJG589842:NJG589850 NTC589842:NTC589850 OCY589842:OCY589850 OMU589842:OMU589850 OWQ589842:OWQ589850 PGM589842:PGM589850 PQI589842:PQI589850 QAE589842:QAE589850 QKA589842:QKA589850 QTW589842:QTW589850 RDS589842:RDS589850 RNO589842:RNO589850 RXK589842:RXK589850 SHG589842:SHG589850 SRC589842:SRC589850 TAY589842:TAY589850 TKU589842:TKU589850 TUQ589842:TUQ589850 UEM589842:UEM589850 UOI589842:UOI589850 UYE589842:UYE589850 VIA589842:VIA589850 VRW589842:VRW589850 WBS589842:WBS589850 WLO589842:WLO589850 WVK589842:WVK589850 A655380:A655388 IY655378:IY655386 SU655378:SU655386 ACQ655378:ACQ655386 AMM655378:AMM655386 AWI655378:AWI655386 BGE655378:BGE655386 BQA655378:BQA655386 BZW655378:BZW655386 CJS655378:CJS655386 CTO655378:CTO655386 DDK655378:DDK655386 DNG655378:DNG655386 DXC655378:DXC655386 EGY655378:EGY655386 EQU655378:EQU655386 FAQ655378:FAQ655386 FKM655378:FKM655386 FUI655378:FUI655386 GEE655378:GEE655386 GOA655378:GOA655386 GXW655378:GXW655386 HHS655378:HHS655386 HRO655378:HRO655386 IBK655378:IBK655386 ILG655378:ILG655386 IVC655378:IVC655386 JEY655378:JEY655386 JOU655378:JOU655386 JYQ655378:JYQ655386 KIM655378:KIM655386 KSI655378:KSI655386 LCE655378:LCE655386 LMA655378:LMA655386 LVW655378:LVW655386 MFS655378:MFS655386 MPO655378:MPO655386 MZK655378:MZK655386 NJG655378:NJG655386 NTC655378:NTC655386 OCY655378:OCY655386 OMU655378:OMU655386 OWQ655378:OWQ655386 PGM655378:PGM655386 PQI655378:PQI655386 QAE655378:QAE655386 QKA655378:QKA655386 QTW655378:QTW655386 RDS655378:RDS655386 RNO655378:RNO655386 RXK655378:RXK655386 SHG655378:SHG655386 SRC655378:SRC655386 TAY655378:TAY655386 TKU655378:TKU655386 TUQ655378:TUQ655386 UEM655378:UEM655386 UOI655378:UOI655386 UYE655378:UYE655386 VIA655378:VIA655386 VRW655378:VRW655386 WBS655378:WBS655386 WLO655378:WLO655386 WVK655378:WVK655386 A720916:A720924 IY720914:IY720922 SU720914:SU720922 ACQ720914:ACQ720922 AMM720914:AMM720922 AWI720914:AWI720922 BGE720914:BGE720922 BQA720914:BQA720922 BZW720914:BZW720922 CJS720914:CJS720922 CTO720914:CTO720922 DDK720914:DDK720922 DNG720914:DNG720922 DXC720914:DXC720922 EGY720914:EGY720922 EQU720914:EQU720922 FAQ720914:FAQ720922 FKM720914:FKM720922 FUI720914:FUI720922 GEE720914:GEE720922 GOA720914:GOA720922 GXW720914:GXW720922 HHS720914:HHS720922 HRO720914:HRO720922 IBK720914:IBK720922 ILG720914:ILG720922 IVC720914:IVC720922 JEY720914:JEY720922 JOU720914:JOU720922 JYQ720914:JYQ720922 KIM720914:KIM720922 KSI720914:KSI720922 LCE720914:LCE720922 LMA720914:LMA720922 LVW720914:LVW720922 MFS720914:MFS720922 MPO720914:MPO720922 MZK720914:MZK720922 NJG720914:NJG720922 NTC720914:NTC720922 OCY720914:OCY720922 OMU720914:OMU720922 OWQ720914:OWQ720922 PGM720914:PGM720922 PQI720914:PQI720922 QAE720914:QAE720922 QKA720914:QKA720922 QTW720914:QTW720922 RDS720914:RDS720922 RNO720914:RNO720922 RXK720914:RXK720922 SHG720914:SHG720922 SRC720914:SRC720922 TAY720914:TAY720922 TKU720914:TKU720922 TUQ720914:TUQ720922 UEM720914:UEM720922 UOI720914:UOI720922 UYE720914:UYE720922 VIA720914:VIA720922 VRW720914:VRW720922 WBS720914:WBS720922 WLO720914:WLO720922 WVK720914:WVK720922 A786452:A786460 IY786450:IY786458 SU786450:SU786458 ACQ786450:ACQ786458 AMM786450:AMM786458 AWI786450:AWI786458 BGE786450:BGE786458 BQA786450:BQA786458 BZW786450:BZW786458 CJS786450:CJS786458 CTO786450:CTO786458 DDK786450:DDK786458 DNG786450:DNG786458 DXC786450:DXC786458 EGY786450:EGY786458 EQU786450:EQU786458 FAQ786450:FAQ786458 FKM786450:FKM786458 FUI786450:FUI786458 GEE786450:GEE786458 GOA786450:GOA786458 GXW786450:GXW786458 HHS786450:HHS786458 HRO786450:HRO786458 IBK786450:IBK786458 ILG786450:ILG786458 IVC786450:IVC786458 JEY786450:JEY786458 JOU786450:JOU786458 JYQ786450:JYQ786458 KIM786450:KIM786458 KSI786450:KSI786458 LCE786450:LCE786458 LMA786450:LMA786458 LVW786450:LVW786458 MFS786450:MFS786458 MPO786450:MPO786458 MZK786450:MZK786458 NJG786450:NJG786458 NTC786450:NTC786458 OCY786450:OCY786458 OMU786450:OMU786458 OWQ786450:OWQ786458 PGM786450:PGM786458 PQI786450:PQI786458 QAE786450:QAE786458 QKA786450:QKA786458 QTW786450:QTW786458 RDS786450:RDS786458 RNO786450:RNO786458 RXK786450:RXK786458 SHG786450:SHG786458 SRC786450:SRC786458 TAY786450:TAY786458 TKU786450:TKU786458 TUQ786450:TUQ786458 UEM786450:UEM786458 UOI786450:UOI786458 UYE786450:UYE786458 VIA786450:VIA786458 VRW786450:VRW786458 WBS786450:WBS786458 WLO786450:WLO786458 WVK786450:WVK786458 A851988:A851996 IY851986:IY851994 SU851986:SU851994 ACQ851986:ACQ851994 AMM851986:AMM851994 AWI851986:AWI851994 BGE851986:BGE851994 BQA851986:BQA851994 BZW851986:BZW851994 CJS851986:CJS851994 CTO851986:CTO851994 DDK851986:DDK851994 DNG851986:DNG851994 DXC851986:DXC851994 EGY851986:EGY851994 EQU851986:EQU851994 FAQ851986:FAQ851994 FKM851986:FKM851994 FUI851986:FUI851994 GEE851986:GEE851994 GOA851986:GOA851994 GXW851986:GXW851994 HHS851986:HHS851994 HRO851986:HRO851994 IBK851986:IBK851994 ILG851986:ILG851994 IVC851986:IVC851994 JEY851986:JEY851994 JOU851986:JOU851994 JYQ851986:JYQ851994 KIM851986:KIM851994 KSI851986:KSI851994 LCE851986:LCE851994 LMA851986:LMA851994 LVW851986:LVW851994 MFS851986:MFS851994 MPO851986:MPO851994 MZK851986:MZK851994 NJG851986:NJG851994 NTC851986:NTC851994 OCY851986:OCY851994 OMU851986:OMU851994 OWQ851986:OWQ851994 PGM851986:PGM851994 PQI851986:PQI851994 QAE851986:QAE851994 QKA851986:QKA851994 QTW851986:QTW851994 RDS851986:RDS851994 RNO851986:RNO851994 RXK851986:RXK851994 SHG851986:SHG851994 SRC851986:SRC851994 TAY851986:TAY851994 TKU851986:TKU851994 TUQ851986:TUQ851994 UEM851986:UEM851994 UOI851986:UOI851994 UYE851986:UYE851994 VIA851986:VIA851994 VRW851986:VRW851994 WBS851986:WBS851994 WLO851986:WLO851994 WVK851986:WVK851994 A917524:A917532 IY917522:IY917530 SU917522:SU917530 ACQ917522:ACQ917530 AMM917522:AMM917530 AWI917522:AWI917530 BGE917522:BGE917530 BQA917522:BQA917530 BZW917522:BZW917530 CJS917522:CJS917530 CTO917522:CTO917530 DDK917522:DDK917530 DNG917522:DNG917530 DXC917522:DXC917530 EGY917522:EGY917530 EQU917522:EQU917530 FAQ917522:FAQ917530 FKM917522:FKM917530 FUI917522:FUI917530 GEE917522:GEE917530 GOA917522:GOA917530 GXW917522:GXW917530 HHS917522:HHS917530 HRO917522:HRO917530 IBK917522:IBK917530 ILG917522:ILG917530 IVC917522:IVC917530 JEY917522:JEY917530 JOU917522:JOU917530 JYQ917522:JYQ917530 KIM917522:KIM917530 KSI917522:KSI917530 LCE917522:LCE917530 LMA917522:LMA917530 LVW917522:LVW917530 MFS917522:MFS917530 MPO917522:MPO917530 MZK917522:MZK917530 NJG917522:NJG917530 NTC917522:NTC917530 OCY917522:OCY917530 OMU917522:OMU917530 OWQ917522:OWQ917530 PGM917522:PGM917530 PQI917522:PQI917530 QAE917522:QAE917530 QKA917522:QKA917530 QTW917522:QTW917530 RDS917522:RDS917530 RNO917522:RNO917530 RXK917522:RXK917530 SHG917522:SHG917530 SRC917522:SRC917530 TAY917522:TAY917530 TKU917522:TKU917530 TUQ917522:TUQ917530 UEM917522:UEM917530 UOI917522:UOI917530 UYE917522:UYE917530 VIA917522:VIA917530 VRW917522:VRW917530 WBS917522:WBS917530 WLO917522:WLO917530 WVK917522:WVK917530 A983060:A983068 IY983058:IY983066 SU983058:SU983066 ACQ983058:ACQ983066 AMM983058:AMM983066 AWI983058:AWI983066 BGE983058:BGE983066 BQA983058:BQA983066 BZW983058:BZW983066 CJS983058:CJS983066 CTO983058:CTO983066 DDK983058:DDK983066 DNG983058:DNG983066 DXC983058:DXC983066 EGY983058:EGY983066 EQU983058:EQU983066 FAQ983058:FAQ983066 FKM983058:FKM983066 FUI983058:FUI983066 GEE983058:GEE983066 GOA983058:GOA983066 GXW983058:GXW983066 HHS983058:HHS983066 HRO983058:HRO983066 IBK983058:IBK983066 ILG983058:ILG983066 IVC983058:IVC983066 JEY983058:JEY983066 JOU983058:JOU983066 JYQ983058:JYQ983066 KIM983058:KIM983066 KSI983058:KSI983066 LCE983058:LCE983066 LMA983058:LMA983066 LVW983058:LVW983066 MFS983058:MFS983066 MPO983058:MPO983066 MZK983058:MZK983066 NJG983058:NJG983066 NTC983058:NTC983066 OCY983058:OCY983066 OMU983058:OMU983066 OWQ983058:OWQ983066 PGM983058:PGM983066 PQI983058:PQI983066 QAE983058:QAE983066 QKA983058:QKA983066 QTW983058:QTW983066 RDS983058:RDS983066 RNO983058:RNO983066 RXK983058:RXK983066 SHG983058:SHG983066 SRC983058:SRC983066 TAY983058:TAY983066 TKU983058:TKU983066 TUQ983058:TUQ983066 UEM983058:UEM983066 UOI983058:UOI983066 UYE983058:UYE983066 VIA983058:VIA983066 VRW983058:VRW983066 WBS983058:WBS983066 WLO983058:WLO983066 WVK983058:WVK983066" xr:uid="{5B2770FD-7FD1-408F-A37D-E53485931364}">
      <formula1>$A$103:$A$206</formula1>
    </dataValidation>
    <dataValidation type="list" allowBlank="1" showInputMessage="1" showErrorMessage="1" sqref="B7" xr:uid="{64101EDA-A5B6-4C55-850F-C1B1ACD820D0}">
      <formula1>"Drilled,Broadcast"</formula1>
    </dataValidation>
    <dataValidation type="list" allowBlank="1" showInputMessage="1" showErrorMessage="1" sqref="B8" xr:uid="{553F9988-7938-4D39-9DB6-1E6807229975}">
      <formula1>"Yes,No"</formula1>
    </dataValidation>
  </dataValidations>
  <pageMargins left="0.7" right="0.7" top="0.75" bottom="0.75" header="0.3" footer="0.3"/>
  <pageSetup scale="66" orientation="portrait" r:id="rId1"/>
  <headerFooter>
    <oddHeader>&amp;R&amp;G</oddHeader>
    <oddFooter>&amp;L2020 Mesa County Design Standards</oddFooter>
  </headerFooter>
  <ignoredErrors>
    <ignoredError sqref="J13:J16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962CA-B926-47F7-9699-3C009F553CF8}">
  <sheetPr>
    <tabColor rgb="FFF5CA7A"/>
  </sheetPr>
  <dimension ref="A2:M43"/>
  <sheetViews>
    <sheetView tabSelected="1" view="pageBreakPreview" topLeftCell="A4" zoomScaleNormal="66" zoomScaleSheetLayoutView="100" workbookViewId="0">
      <selection activeCell="N14" sqref="N14"/>
    </sheetView>
  </sheetViews>
  <sheetFormatPr defaultRowHeight="14.25" x14ac:dyDescent="0.2"/>
  <cols>
    <col min="1" max="1" width="26.85546875" style="26" customWidth="1"/>
    <col min="2" max="2" width="19.5703125" style="26" customWidth="1"/>
    <col min="3" max="3" width="9.5703125" style="26" customWidth="1"/>
    <col min="4" max="4" width="9.28515625" style="26" customWidth="1"/>
    <col min="5" max="5" width="11" style="26" customWidth="1"/>
    <col min="6" max="6" width="9.85546875" style="26" customWidth="1"/>
    <col min="7" max="7" width="10.7109375" style="26" customWidth="1"/>
    <col min="8" max="8" width="9.7109375" style="26" customWidth="1"/>
    <col min="9" max="10" width="10.7109375" style="26" customWidth="1"/>
    <col min="11" max="11" width="8.85546875" style="26" customWidth="1"/>
    <col min="12" max="16384" width="9.140625" style="26"/>
  </cols>
  <sheetData>
    <row r="2" spans="1:13" ht="15" x14ac:dyDescent="0.25">
      <c r="A2" s="165" t="s">
        <v>132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71"/>
      <c r="M2" s="71"/>
    </row>
    <row r="3" spans="1:13" ht="23.1" customHeight="1" x14ac:dyDescent="0.2">
      <c r="A3" s="27" t="s">
        <v>29</v>
      </c>
      <c r="B3" s="71" t="s">
        <v>116</v>
      </c>
    </row>
    <row r="4" spans="1:13" ht="30.95" customHeight="1" x14ac:dyDescent="0.2">
      <c r="A4" s="26" t="s">
        <v>28</v>
      </c>
      <c r="B4" s="166" t="s">
        <v>83</v>
      </c>
      <c r="C4" s="166"/>
      <c r="D4" s="166"/>
      <c r="E4" s="166"/>
      <c r="F4" s="166"/>
      <c r="G4" s="166"/>
      <c r="H4" s="166"/>
      <c r="I4" s="166"/>
      <c r="J4" s="166"/>
      <c r="K4" s="166"/>
    </row>
    <row r="5" spans="1:13" ht="23.1" customHeight="1" thickBot="1" x14ac:dyDescent="0.25">
      <c r="A5" s="27" t="s">
        <v>30</v>
      </c>
      <c r="B5" s="26" t="s">
        <v>69</v>
      </c>
    </row>
    <row r="6" spans="1:13" ht="24.95" customHeight="1" thickBot="1" x14ac:dyDescent="0.3">
      <c r="A6" s="131" t="s">
        <v>4</v>
      </c>
      <c r="B6" s="84">
        <v>1</v>
      </c>
    </row>
    <row r="7" spans="1:13" ht="24.95" customHeight="1" thickBot="1" x14ac:dyDescent="0.3">
      <c r="A7" s="143" t="s">
        <v>118</v>
      </c>
      <c r="B7" s="84" t="s">
        <v>133</v>
      </c>
    </row>
    <row r="8" spans="1:13" ht="24.95" customHeight="1" thickBot="1" x14ac:dyDescent="0.3">
      <c r="A8" s="144" t="s">
        <v>119</v>
      </c>
      <c r="B8" s="84" t="s">
        <v>126</v>
      </c>
    </row>
    <row r="9" spans="1:13" ht="15" customHeight="1" x14ac:dyDescent="0.25">
      <c r="A9" s="82"/>
      <c r="B9" s="85"/>
    </row>
    <row r="10" spans="1:13" ht="15" x14ac:dyDescent="0.25">
      <c r="A10" s="1" t="s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13"/>
    </row>
    <row r="11" spans="1:13" ht="45" x14ac:dyDescent="0.25">
      <c r="A11" s="4" t="s">
        <v>6</v>
      </c>
      <c r="B11" s="5" t="s">
        <v>23</v>
      </c>
      <c r="C11" s="4" t="s">
        <v>35</v>
      </c>
      <c r="D11" s="4" t="s">
        <v>125</v>
      </c>
      <c r="E11" s="150" t="s">
        <v>122</v>
      </c>
      <c r="F11" s="150" t="s">
        <v>121</v>
      </c>
      <c r="G11" s="5" t="s">
        <v>7</v>
      </c>
      <c r="H11" s="4" t="s">
        <v>8</v>
      </c>
      <c r="I11" s="5" t="s">
        <v>9</v>
      </c>
      <c r="J11" s="5" t="s">
        <v>10</v>
      </c>
      <c r="K11" s="4" t="s">
        <v>11</v>
      </c>
    </row>
    <row r="12" spans="1:13" ht="29.25" x14ac:dyDescent="0.25">
      <c r="A12" s="67" t="s">
        <v>15</v>
      </c>
      <c r="B12" s="29" t="s">
        <v>32</v>
      </c>
      <c r="C12" s="15" t="s">
        <v>42</v>
      </c>
      <c r="D12" s="148">
        <v>8</v>
      </c>
      <c r="E12" s="138">
        <f>IF(B$7="Drilled",1,2)</f>
        <v>2</v>
      </c>
      <c r="F12" s="138" t="str">
        <f>IF(B$8="Yes",2,"1.0")</f>
        <v>1.0</v>
      </c>
      <c r="G12" s="149">
        <v>8</v>
      </c>
      <c r="H12" s="136">
        <v>0.2</v>
      </c>
      <c r="I12" s="16">
        <f>G12*H12*F12*E12</f>
        <v>3.2</v>
      </c>
      <c r="J12" s="8">
        <f>B6</f>
        <v>1</v>
      </c>
      <c r="K12" s="59">
        <f>I12*J12</f>
        <v>3.2</v>
      </c>
    </row>
    <row r="13" spans="1:13" ht="15" x14ac:dyDescent="0.25">
      <c r="A13" s="68" t="s">
        <v>24</v>
      </c>
      <c r="B13" s="10" t="s">
        <v>60</v>
      </c>
      <c r="C13" s="10" t="s">
        <v>36</v>
      </c>
      <c r="D13" s="10">
        <v>10</v>
      </c>
      <c r="E13" s="138">
        <f>IF(B$7="Drilled",1,2)</f>
        <v>2</v>
      </c>
      <c r="F13" s="138" t="str">
        <f>IF(B$8="Yes",2,"1.0")</f>
        <v>1.0</v>
      </c>
      <c r="G13" s="39">
        <v>10</v>
      </c>
      <c r="H13" s="141">
        <v>0.3</v>
      </c>
      <c r="I13" s="16">
        <f t="shared" ref="I13:I15" si="0">G13*H13*F13*E13</f>
        <v>6</v>
      </c>
      <c r="J13" s="10">
        <f>B6</f>
        <v>1</v>
      </c>
      <c r="K13" s="60">
        <f>I13*J13</f>
        <v>6</v>
      </c>
    </row>
    <row r="14" spans="1:13" ht="15" x14ac:dyDescent="0.25">
      <c r="A14" s="68" t="s">
        <v>61</v>
      </c>
      <c r="B14" s="10" t="s">
        <v>3</v>
      </c>
      <c r="C14" s="10" t="s">
        <v>36</v>
      </c>
      <c r="D14" s="10">
        <v>6.5</v>
      </c>
      <c r="E14" s="138">
        <f t="shared" ref="E14:E15" si="1">IF(B$7="Drilled",1,2)</f>
        <v>2</v>
      </c>
      <c r="F14" s="35" t="str">
        <f>IF(B$8="Yes",2,"1.0")</f>
        <v>1.0</v>
      </c>
      <c r="G14" s="39">
        <v>6.5</v>
      </c>
      <c r="H14" s="141">
        <v>0.3</v>
      </c>
      <c r="I14" s="16">
        <f t="shared" si="0"/>
        <v>3.9</v>
      </c>
      <c r="J14" s="10">
        <f>B6</f>
        <v>1</v>
      </c>
      <c r="K14" s="60">
        <f>I14*J14</f>
        <v>3.9</v>
      </c>
    </row>
    <row r="15" spans="1:13" ht="15" x14ac:dyDescent="0.25">
      <c r="A15" s="68" t="s">
        <v>62</v>
      </c>
      <c r="B15" s="10"/>
      <c r="C15" s="10" t="s">
        <v>45</v>
      </c>
      <c r="D15" s="10">
        <v>4</v>
      </c>
      <c r="E15" s="138">
        <f t="shared" si="1"/>
        <v>2</v>
      </c>
      <c r="F15" s="35" t="str">
        <f>IF(B$8="Yes",2,"1.0")</f>
        <v>1.0</v>
      </c>
      <c r="G15" s="39">
        <v>4</v>
      </c>
      <c r="H15" s="141">
        <v>0.2</v>
      </c>
      <c r="I15" s="16">
        <f t="shared" si="0"/>
        <v>1.6</v>
      </c>
      <c r="J15" s="10">
        <f>B6</f>
        <v>1</v>
      </c>
      <c r="K15" s="60">
        <f>I15*J15</f>
        <v>1.6</v>
      </c>
    </row>
    <row r="16" spans="1:13" ht="15" x14ac:dyDescent="0.25">
      <c r="A16" s="68"/>
      <c r="B16" s="10"/>
      <c r="C16" s="10"/>
      <c r="D16" s="10"/>
      <c r="E16" s="35"/>
      <c r="F16" s="35"/>
      <c r="G16" s="39"/>
      <c r="H16" s="40"/>
      <c r="I16" s="10"/>
      <c r="J16" s="10" t="s">
        <v>17</v>
      </c>
      <c r="K16" s="60" t="s">
        <v>17</v>
      </c>
    </row>
    <row r="17" spans="1:11" ht="15" x14ac:dyDescent="0.25">
      <c r="A17" s="68"/>
      <c r="B17" s="10"/>
      <c r="C17" s="10"/>
      <c r="D17" s="10" t="s">
        <v>17</v>
      </c>
      <c r="E17" s="35"/>
      <c r="F17" s="35"/>
      <c r="G17" s="39"/>
      <c r="H17" s="40"/>
      <c r="I17" s="10" t="s">
        <v>17</v>
      </c>
      <c r="J17" s="10" t="s">
        <v>17</v>
      </c>
      <c r="K17" s="60" t="s">
        <v>17</v>
      </c>
    </row>
    <row r="18" spans="1:11" ht="15" x14ac:dyDescent="0.25">
      <c r="A18" s="68"/>
      <c r="B18" s="10"/>
      <c r="C18" s="10"/>
      <c r="D18" s="10" t="s">
        <v>17</v>
      </c>
      <c r="E18" s="35"/>
      <c r="F18" s="35"/>
      <c r="G18" s="39"/>
      <c r="H18" s="40"/>
      <c r="I18" s="10" t="s">
        <v>17</v>
      </c>
      <c r="J18" s="10" t="s">
        <v>17</v>
      </c>
      <c r="K18" s="60" t="s">
        <v>17</v>
      </c>
    </row>
    <row r="19" spans="1:11" ht="15" x14ac:dyDescent="0.25">
      <c r="A19" s="68"/>
      <c r="B19" s="10" t="s">
        <v>17</v>
      </c>
      <c r="C19" s="10"/>
      <c r="D19" s="10" t="s">
        <v>17</v>
      </c>
      <c r="E19" s="37"/>
      <c r="F19" s="37" t="str">
        <f>IF(ISTEXT(A20),VLOOKUP(A20,$A$103:$C$205,3,FALSE),"")</f>
        <v/>
      </c>
      <c r="G19" s="39"/>
      <c r="H19" s="40"/>
      <c r="I19" s="10" t="s">
        <v>17</v>
      </c>
      <c r="J19" s="10" t="s">
        <v>17</v>
      </c>
      <c r="K19" s="60" t="s">
        <v>17</v>
      </c>
    </row>
    <row r="20" spans="1:11" ht="15" x14ac:dyDescent="0.25">
      <c r="A20" s="69"/>
      <c r="B20" s="30" t="s">
        <v>17</v>
      </c>
      <c r="C20" s="30"/>
      <c r="D20" s="11" t="s">
        <v>17</v>
      </c>
      <c r="E20" s="37"/>
      <c r="F20" s="37"/>
      <c r="G20" s="41"/>
      <c r="H20" s="42"/>
      <c r="I20" s="11" t="s">
        <v>17</v>
      </c>
      <c r="J20" s="11" t="s">
        <v>17</v>
      </c>
      <c r="K20" s="61" t="s">
        <v>17</v>
      </c>
    </row>
    <row r="21" spans="1:11" ht="15.75" thickBot="1" x14ac:dyDescent="0.3">
      <c r="A21" s="66" t="s">
        <v>18</v>
      </c>
      <c r="B21" s="58"/>
      <c r="C21" s="58"/>
      <c r="D21" s="58"/>
      <c r="E21" s="14"/>
      <c r="F21" s="14"/>
      <c r="G21" s="14">
        <f>SUM(G12:G15)</f>
        <v>28.5</v>
      </c>
      <c r="H21" s="133">
        <f>SUM(H12:H20)</f>
        <v>1</v>
      </c>
      <c r="I21" s="14">
        <f>SUM(I12:I20)</f>
        <v>14.7</v>
      </c>
      <c r="J21" s="14">
        <f>B6</f>
        <v>1</v>
      </c>
      <c r="K21" s="62">
        <f>SUM(K12:K15)</f>
        <v>14.7</v>
      </c>
    </row>
    <row r="22" spans="1:11" ht="15.75" thickTop="1" x14ac:dyDescent="0.25">
      <c r="A22" s="12"/>
      <c r="B22" s="13"/>
      <c r="C22" s="13"/>
      <c r="D22" s="86"/>
      <c r="G22" s="86"/>
      <c r="H22" s="86"/>
    </row>
    <row r="23" spans="1:11" ht="15" x14ac:dyDescent="0.25">
      <c r="A23" s="31" t="s">
        <v>46</v>
      </c>
      <c r="G23" s="32"/>
      <c r="H23" s="32"/>
    </row>
    <row r="24" spans="1:11" x14ac:dyDescent="0.2">
      <c r="A24" s="26" t="s">
        <v>63</v>
      </c>
      <c r="B24" s="33" t="s">
        <v>64</v>
      </c>
      <c r="C24" s="33" t="s">
        <v>45</v>
      </c>
      <c r="D24" s="33" t="s">
        <v>65</v>
      </c>
      <c r="G24" s="32"/>
      <c r="H24" s="32"/>
    </row>
    <row r="25" spans="1:11" x14ac:dyDescent="0.2">
      <c r="A25" s="26" t="s">
        <v>50</v>
      </c>
      <c r="B25" s="33" t="s">
        <v>52</v>
      </c>
      <c r="C25" s="33" t="s">
        <v>45</v>
      </c>
      <c r="D25" s="33" t="s">
        <v>53</v>
      </c>
      <c r="G25" s="32"/>
      <c r="H25" s="32"/>
    </row>
    <row r="26" spans="1:11" x14ac:dyDescent="0.2">
      <c r="A26" s="26" t="s">
        <v>54</v>
      </c>
      <c r="B26" s="33" t="s">
        <v>55</v>
      </c>
      <c r="C26" s="33" t="s">
        <v>45</v>
      </c>
      <c r="D26" s="33" t="s">
        <v>56</v>
      </c>
      <c r="G26" s="32"/>
      <c r="H26" s="32"/>
    </row>
    <row r="27" spans="1:11" x14ac:dyDescent="0.2">
      <c r="A27" s="26" t="s">
        <v>67</v>
      </c>
      <c r="B27" s="33" t="s">
        <v>68</v>
      </c>
      <c r="C27" s="33" t="s">
        <v>66</v>
      </c>
      <c r="D27" s="33">
        <v>10</v>
      </c>
      <c r="E27" s="26" t="s">
        <v>96</v>
      </c>
      <c r="G27" s="32"/>
      <c r="H27" s="32"/>
    </row>
    <row r="28" spans="1:11" x14ac:dyDescent="0.2">
      <c r="B28" s="33"/>
      <c r="C28" s="33"/>
      <c r="D28" s="33"/>
      <c r="G28" s="32"/>
      <c r="H28" s="32"/>
    </row>
    <row r="29" spans="1:11" x14ac:dyDescent="0.2">
      <c r="B29" s="33"/>
      <c r="C29" s="33"/>
      <c r="D29" s="33"/>
      <c r="G29" s="32"/>
      <c r="H29" s="32"/>
    </row>
    <row r="30" spans="1:11" x14ac:dyDescent="0.2">
      <c r="B30" s="33"/>
      <c r="C30" s="33"/>
      <c r="D30" s="33"/>
      <c r="G30" s="32"/>
      <c r="H30" s="32"/>
    </row>
    <row r="31" spans="1:11" x14ac:dyDescent="0.2">
      <c r="B31" s="33"/>
      <c r="C31" s="33"/>
      <c r="G31" s="32"/>
      <c r="H31" s="32"/>
    </row>
    <row r="32" spans="1:11" ht="15" x14ac:dyDescent="0.25">
      <c r="A32" s="32" t="s">
        <v>91</v>
      </c>
      <c r="B32" s="137" t="s">
        <v>92</v>
      </c>
      <c r="C32" s="137"/>
      <c r="D32" s="137"/>
      <c r="G32" s="137"/>
      <c r="H32" s="137"/>
      <c r="I32" s="137"/>
    </row>
    <row r="33" spans="1:11" x14ac:dyDescent="0.2">
      <c r="A33" s="32"/>
      <c r="B33" s="137" t="s">
        <v>19</v>
      </c>
      <c r="C33" s="137"/>
      <c r="D33" s="137"/>
      <c r="G33" s="137"/>
      <c r="H33" s="137"/>
      <c r="I33" s="137"/>
    </row>
    <row r="34" spans="1:11" x14ac:dyDescent="0.2">
      <c r="B34" s="137" t="s">
        <v>93</v>
      </c>
      <c r="C34" s="137"/>
      <c r="D34" s="137"/>
      <c r="G34" s="137"/>
      <c r="H34" s="137"/>
      <c r="I34" s="137"/>
    </row>
    <row r="35" spans="1:11" x14ac:dyDescent="0.2">
      <c r="A35" s="32"/>
      <c r="B35" s="137" t="s">
        <v>94</v>
      </c>
      <c r="C35" s="137"/>
      <c r="D35" s="137"/>
      <c r="G35" s="137"/>
      <c r="H35" s="137"/>
      <c r="I35" s="137"/>
    </row>
    <row r="36" spans="1:11" x14ac:dyDescent="0.2">
      <c r="A36" s="32"/>
      <c r="B36" s="159" t="s">
        <v>128</v>
      </c>
      <c r="C36" s="159"/>
      <c r="D36" s="159"/>
      <c r="E36" s="159"/>
      <c r="F36" s="159"/>
      <c r="G36" s="159"/>
      <c r="H36" s="159"/>
      <c r="I36" s="159"/>
      <c r="J36" s="159"/>
      <c r="K36" s="159"/>
    </row>
    <row r="37" spans="1:11" x14ac:dyDescent="0.2">
      <c r="B37" s="137" t="s">
        <v>129</v>
      </c>
      <c r="C37" s="137"/>
      <c r="D37" s="137"/>
      <c r="G37" s="137"/>
      <c r="H37" s="137"/>
      <c r="I37" s="137"/>
    </row>
    <row r="38" spans="1:11" x14ac:dyDescent="0.2">
      <c r="A38" s="32"/>
      <c r="B38" s="32"/>
      <c r="C38" s="32"/>
      <c r="D38" s="32"/>
    </row>
    <row r="39" spans="1:11" ht="15" x14ac:dyDescent="0.25">
      <c r="A39" s="81" t="s">
        <v>95</v>
      </c>
      <c r="B39" s="26" t="s">
        <v>40</v>
      </c>
    </row>
    <row r="40" spans="1:11" x14ac:dyDescent="0.2">
      <c r="B40" s="26" t="s">
        <v>41</v>
      </c>
    </row>
    <row r="41" spans="1:11" ht="15" x14ac:dyDescent="0.25">
      <c r="A41" s="31"/>
    </row>
    <row r="42" spans="1:11" ht="15" x14ac:dyDescent="0.25">
      <c r="A42" s="81" t="s">
        <v>57</v>
      </c>
      <c r="B42" s="129" t="s">
        <v>113</v>
      </c>
    </row>
    <row r="43" spans="1:11" x14ac:dyDescent="0.2">
      <c r="B43" s="26" t="s">
        <v>117</v>
      </c>
    </row>
  </sheetData>
  <mergeCells count="2">
    <mergeCell ref="A2:K2"/>
    <mergeCell ref="B4:K4"/>
  </mergeCells>
  <dataValidations count="2">
    <dataValidation type="list" allowBlank="1" showInputMessage="1" showErrorMessage="1" sqref="B8" xr:uid="{3FF1A223-F5D3-4897-8924-3169EE94CF66}">
      <formula1>"Yes,No"</formula1>
    </dataValidation>
    <dataValidation type="list" allowBlank="1" showInputMessage="1" showErrorMessage="1" sqref="B7" xr:uid="{B1DB8D10-5F8F-4A9A-88E4-2FD8CF77DF71}">
      <formula1>"Drilled,Broadcast"</formula1>
    </dataValidation>
  </dataValidations>
  <hyperlinks>
    <hyperlink ref="B42" r:id="rId1" xr:uid="{439022BD-FE9E-4083-BD03-00ED60F61277}"/>
  </hyperlinks>
  <printOptions horizontalCentered="1"/>
  <pageMargins left="0.7" right="0.7" top="0.75" bottom="0.75" header="0.3" footer="0.3"/>
  <pageSetup scale="66" orientation="portrait" r:id="rId2"/>
  <headerFooter>
    <oddHeader>&amp;R&amp;G</oddHeader>
    <oddFooter>&amp;L2020 Mesa County Design Standards</oddFooter>
  </headerFooter>
  <ignoredErrors>
    <ignoredError sqref="J12:J14" formula="1"/>
  </ignoredErrors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62B9C-F327-4F13-9750-E3A8F7A2B654}">
  <sheetPr>
    <tabColor rgb="FFE6E600"/>
  </sheetPr>
  <dimension ref="A2:K40"/>
  <sheetViews>
    <sheetView view="pageBreakPreview" topLeftCell="A4" zoomScaleNormal="100" zoomScaleSheetLayoutView="100" workbookViewId="0">
      <selection activeCell="G20" sqref="G20"/>
    </sheetView>
  </sheetViews>
  <sheetFormatPr defaultRowHeight="14.25" x14ac:dyDescent="0.2"/>
  <cols>
    <col min="1" max="1" width="25.42578125" style="26" customWidth="1"/>
    <col min="2" max="2" width="25.7109375" style="26" customWidth="1"/>
    <col min="3" max="3" width="9.28515625" style="26" bestFit="1" customWidth="1"/>
    <col min="4" max="4" width="9.140625" style="26"/>
    <col min="5" max="5" width="11.42578125" style="26" customWidth="1"/>
    <col min="6" max="6" width="10" style="26" customWidth="1"/>
    <col min="7" max="16384" width="9.140625" style="26"/>
  </cols>
  <sheetData>
    <row r="2" spans="1:11" ht="15" x14ac:dyDescent="0.25">
      <c r="A2" s="167" t="s">
        <v>81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spans="1:11" ht="23.1" customHeight="1" x14ac:dyDescent="0.2">
      <c r="A3" s="70" t="s">
        <v>29</v>
      </c>
      <c r="B3" s="71"/>
    </row>
    <row r="4" spans="1:11" ht="30.95" customHeight="1" x14ac:dyDescent="0.2">
      <c r="A4" s="71" t="s">
        <v>28</v>
      </c>
      <c r="B4" s="168" t="s">
        <v>100</v>
      </c>
      <c r="C4" s="168"/>
      <c r="D4" s="168"/>
      <c r="E4" s="168"/>
      <c r="F4" s="168"/>
      <c r="G4" s="168"/>
      <c r="H4" s="168"/>
      <c r="I4" s="168"/>
      <c r="J4" s="168"/>
      <c r="K4" s="168"/>
    </row>
    <row r="5" spans="1:11" ht="23.1" customHeight="1" thickBot="1" x14ac:dyDescent="0.25">
      <c r="A5" s="70" t="s">
        <v>30</v>
      </c>
      <c r="B5" s="26" t="s">
        <v>69</v>
      </c>
    </row>
    <row r="6" spans="1:11" ht="24.95" customHeight="1" thickBot="1" x14ac:dyDescent="0.3">
      <c r="A6" s="131" t="s">
        <v>4</v>
      </c>
      <c r="B6" s="84">
        <v>1</v>
      </c>
    </row>
    <row r="7" spans="1:11" ht="24.95" customHeight="1" thickBot="1" x14ac:dyDescent="0.3">
      <c r="A7" s="143" t="s">
        <v>118</v>
      </c>
      <c r="B7" s="84" t="s">
        <v>131</v>
      </c>
    </row>
    <row r="8" spans="1:11" ht="24.95" customHeight="1" thickBot="1" x14ac:dyDescent="0.3">
      <c r="A8" s="144" t="s">
        <v>119</v>
      </c>
      <c r="B8" s="84" t="s">
        <v>126</v>
      </c>
    </row>
    <row r="9" spans="1:11" ht="15" customHeight="1" x14ac:dyDescent="0.25">
      <c r="A9" s="82"/>
      <c r="B9" s="85"/>
    </row>
    <row r="10" spans="1:11" ht="15" x14ac:dyDescent="0.25">
      <c r="A10" s="1" t="s">
        <v>5</v>
      </c>
      <c r="B10" s="2"/>
      <c r="C10" s="2"/>
      <c r="D10" s="2"/>
      <c r="E10" s="2"/>
      <c r="F10" s="2"/>
      <c r="G10" s="2"/>
      <c r="H10" s="2"/>
      <c r="I10" s="2"/>
      <c r="J10" s="2"/>
      <c r="K10" s="3"/>
    </row>
    <row r="11" spans="1:11" ht="45" x14ac:dyDescent="0.25">
      <c r="A11" s="4" t="s">
        <v>6</v>
      </c>
      <c r="B11" s="5" t="s">
        <v>111</v>
      </c>
      <c r="C11" s="4" t="s">
        <v>35</v>
      </c>
      <c r="D11" s="4" t="s">
        <v>123</v>
      </c>
      <c r="E11" s="145" t="s">
        <v>122</v>
      </c>
      <c r="F11" s="145" t="s">
        <v>121</v>
      </c>
      <c r="G11" s="5" t="s">
        <v>7</v>
      </c>
      <c r="H11" s="4" t="s">
        <v>8</v>
      </c>
      <c r="I11" s="5" t="s">
        <v>9</v>
      </c>
      <c r="J11" s="5" t="s">
        <v>10</v>
      </c>
      <c r="K11" s="4" t="s">
        <v>11</v>
      </c>
    </row>
    <row r="12" spans="1:11" ht="15" x14ac:dyDescent="0.25">
      <c r="A12" s="110" t="s">
        <v>73</v>
      </c>
      <c r="B12" s="6"/>
      <c r="C12" s="6" t="s">
        <v>47</v>
      </c>
      <c r="D12" s="7">
        <v>8</v>
      </c>
      <c r="E12" s="34">
        <f>IF(B$7="Drilled",1,2)</f>
        <v>1</v>
      </c>
      <c r="F12" s="34" t="str">
        <f>IF(B$8="Yes",2,"1.0")</f>
        <v>1.0</v>
      </c>
      <c r="G12" s="51">
        <v>8</v>
      </c>
      <c r="H12" s="146">
        <v>0.3</v>
      </c>
      <c r="I12" s="16">
        <f>G12*H12*F12*E12</f>
        <v>2.4</v>
      </c>
      <c r="J12" s="8">
        <f>B6</f>
        <v>1</v>
      </c>
      <c r="K12" s="59">
        <f>I12*J12</f>
        <v>2.4</v>
      </c>
    </row>
    <row r="13" spans="1:11" ht="15" x14ac:dyDescent="0.25">
      <c r="A13" s="111" t="s">
        <v>74</v>
      </c>
      <c r="B13" s="9"/>
      <c r="C13" s="9" t="s">
        <v>97</v>
      </c>
      <c r="D13" s="9">
        <v>3.5</v>
      </c>
      <c r="E13" s="35">
        <f>IF(B$7="Drilled",1,2)</f>
        <v>1</v>
      </c>
      <c r="F13" s="35" t="str">
        <f>IF(B$8="Yes",2,"1.0")</f>
        <v>1.0</v>
      </c>
      <c r="G13" s="52">
        <v>3.5</v>
      </c>
      <c r="H13" s="147">
        <v>0.25</v>
      </c>
      <c r="I13" s="16">
        <f t="shared" ref="I13:I18" si="0">G13*H13*F13*E13</f>
        <v>0.875</v>
      </c>
      <c r="J13" s="10">
        <f>B6</f>
        <v>1</v>
      </c>
      <c r="K13" s="60">
        <f t="shared" ref="K13:K18" si="1">I13*J13</f>
        <v>0.875</v>
      </c>
    </row>
    <row r="14" spans="1:11" ht="15" x14ac:dyDescent="0.25">
      <c r="A14" s="111" t="s">
        <v>51</v>
      </c>
      <c r="B14" s="9"/>
      <c r="C14" s="9" t="s">
        <v>47</v>
      </c>
      <c r="D14" s="9">
        <v>2</v>
      </c>
      <c r="E14" s="35">
        <f t="shared" ref="E14:E18" si="2">IF(B$7="Drilled",1,2)</f>
        <v>1</v>
      </c>
      <c r="F14" s="35" t="str">
        <f>IF(B$8="Yes",2,"1.0")</f>
        <v>1.0</v>
      </c>
      <c r="G14" s="52">
        <v>2</v>
      </c>
      <c r="H14" s="147">
        <v>0.2</v>
      </c>
      <c r="I14" s="16">
        <f t="shared" si="0"/>
        <v>0.4</v>
      </c>
      <c r="J14" s="10">
        <f>B6</f>
        <v>1</v>
      </c>
      <c r="K14" s="60">
        <f t="shared" si="1"/>
        <v>0.4</v>
      </c>
    </row>
    <row r="15" spans="1:11" ht="15" x14ac:dyDescent="0.25">
      <c r="A15" s="111" t="s">
        <v>75</v>
      </c>
      <c r="B15" s="9"/>
      <c r="C15" s="9" t="s">
        <v>47</v>
      </c>
      <c r="D15" s="9">
        <v>5</v>
      </c>
      <c r="E15" s="35">
        <f t="shared" si="2"/>
        <v>1</v>
      </c>
      <c r="F15" s="35" t="str">
        <f t="shared" ref="F15:F18" si="3">IF(B$8="Yes",2,"1.0")</f>
        <v>1.0</v>
      </c>
      <c r="G15" s="52">
        <v>5</v>
      </c>
      <c r="H15" s="147">
        <v>0.1</v>
      </c>
      <c r="I15" s="16">
        <f t="shared" si="0"/>
        <v>0.5</v>
      </c>
      <c r="J15" s="10">
        <f>B6</f>
        <v>1</v>
      </c>
      <c r="K15" s="60">
        <f t="shared" si="1"/>
        <v>0.5</v>
      </c>
    </row>
    <row r="16" spans="1:11" ht="15" x14ac:dyDescent="0.25">
      <c r="A16" s="111" t="s">
        <v>76</v>
      </c>
      <c r="B16" s="9"/>
      <c r="C16" s="9" t="s">
        <v>38</v>
      </c>
      <c r="D16" s="9">
        <v>3.5</v>
      </c>
      <c r="E16" s="35">
        <f t="shared" si="2"/>
        <v>1</v>
      </c>
      <c r="F16" s="35" t="str">
        <f t="shared" si="3"/>
        <v>1.0</v>
      </c>
      <c r="G16" s="52">
        <v>3.5</v>
      </c>
      <c r="H16" s="147">
        <v>0.05</v>
      </c>
      <c r="I16" s="16">
        <f t="shared" si="0"/>
        <v>0.17500000000000002</v>
      </c>
      <c r="J16" s="10">
        <f>B6</f>
        <v>1</v>
      </c>
      <c r="K16" s="60">
        <f t="shared" si="1"/>
        <v>0.17500000000000002</v>
      </c>
    </row>
    <row r="17" spans="1:11" ht="15" x14ac:dyDescent="0.25">
      <c r="A17" s="111" t="s">
        <v>78</v>
      </c>
      <c r="B17" s="9"/>
      <c r="C17" s="92" t="s">
        <v>47</v>
      </c>
      <c r="D17" s="9">
        <v>4.5</v>
      </c>
      <c r="E17" s="35">
        <f t="shared" si="2"/>
        <v>1</v>
      </c>
      <c r="F17" s="35" t="str">
        <f t="shared" si="3"/>
        <v>1.0</v>
      </c>
      <c r="G17" s="52">
        <v>4.5</v>
      </c>
      <c r="H17" s="147">
        <v>0.05</v>
      </c>
      <c r="I17" s="16">
        <f t="shared" si="0"/>
        <v>0.22500000000000001</v>
      </c>
      <c r="J17" s="10">
        <f>B6</f>
        <v>1</v>
      </c>
      <c r="K17" s="60">
        <f t="shared" si="1"/>
        <v>0.22500000000000001</v>
      </c>
    </row>
    <row r="18" spans="1:11" ht="15" x14ac:dyDescent="0.25">
      <c r="A18" s="111" t="s">
        <v>15</v>
      </c>
      <c r="B18" s="120" t="s">
        <v>16</v>
      </c>
      <c r="C18" s="9" t="s">
        <v>42</v>
      </c>
      <c r="D18" s="121">
        <v>8</v>
      </c>
      <c r="E18" s="35">
        <f t="shared" si="2"/>
        <v>1</v>
      </c>
      <c r="F18" s="35" t="str">
        <f t="shared" si="3"/>
        <v>1.0</v>
      </c>
      <c r="G18" s="52">
        <v>8</v>
      </c>
      <c r="H18" s="147">
        <v>0.05</v>
      </c>
      <c r="I18" s="16">
        <f t="shared" si="0"/>
        <v>0.4</v>
      </c>
      <c r="J18" s="10">
        <f>B6</f>
        <v>1</v>
      </c>
      <c r="K18" s="60">
        <f t="shared" si="1"/>
        <v>0.4</v>
      </c>
    </row>
    <row r="19" spans="1:11" ht="15" x14ac:dyDescent="0.25">
      <c r="A19" s="111"/>
      <c r="B19" s="9" t="s">
        <v>17</v>
      </c>
      <c r="C19" s="122"/>
      <c r="D19" s="9" t="s">
        <v>17</v>
      </c>
      <c r="E19" s="35"/>
      <c r="F19" s="35"/>
      <c r="G19" s="52"/>
      <c r="H19" s="53"/>
      <c r="I19" s="10" t="s">
        <v>17</v>
      </c>
      <c r="J19" s="10" t="s">
        <v>17</v>
      </c>
      <c r="K19" s="60" t="s">
        <v>17</v>
      </c>
    </row>
    <row r="20" spans="1:11" ht="15" x14ac:dyDescent="0.25">
      <c r="A20" s="112"/>
      <c r="B20" s="113" t="s">
        <v>17</v>
      </c>
      <c r="C20" s="113"/>
      <c r="D20" s="114" t="s">
        <v>17</v>
      </c>
      <c r="E20" s="37"/>
      <c r="F20" s="37" t="str">
        <f>IF(ISTEXT(A22),VLOOKUP(A22,$A$104:$C$206,3,FALSE),"")</f>
        <v/>
      </c>
      <c r="G20" s="115"/>
      <c r="H20" s="116"/>
      <c r="I20" s="95" t="s">
        <v>17</v>
      </c>
      <c r="J20" s="95" t="s">
        <v>17</v>
      </c>
      <c r="K20" s="98" t="s">
        <v>17</v>
      </c>
    </row>
    <row r="21" spans="1:11" ht="15.75" thickBot="1" x14ac:dyDescent="0.3">
      <c r="A21" s="117" t="s">
        <v>18</v>
      </c>
      <c r="B21" s="58"/>
      <c r="C21" s="58"/>
      <c r="D21" s="58"/>
      <c r="E21" s="58"/>
      <c r="F21" s="58"/>
      <c r="G21" s="14">
        <f>SUM(G12:G20)</f>
        <v>34.5</v>
      </c>
      <c r="H21" s="133">
        <f>SUM(H12:H20)</f>
        <v>1</v>
      </c>
      <c r="I21" s="14">
        <f>SUM(I12:I20)</f>
        <v>4.9749999999999996</v>
      </c>
      <c r="J21" s="14">
        <f>B6</f>
        <v>1</v>
      </c>
      <c r="K21" s="14">
        <f>SUM(K12:K20)</f>
        <v>4.9749999999999996</v>
      </c>
    </row>
    <row r="22" spans="1:11" ht="15" thickTop="1" x14ac:dyDescent="0.2"/>
    <row r="23" spans="1:11" ht="15" x14ac:dyDescent="0.25">
      <c r="A23" s="31" t="s">
        <v>46</v>
      </c>
      <c r="E23" s="33"/>
      <c r="G23" s="32"/>
      <c r="H23" s="32"/>
      <c r="I23" s="32"/>
    </row>
    <row r="24" spans="1:11" x14ac:dyDescent="0.2">
      <c r="A24" s="26" t="s">
        <v>77</v>
      </c>
      <c r="B24" s="33"/>
      <c r="C24" s="33" t="s">
        <v>47</v>
      </c>
      <c r="D24" s="33" t="s">
        <v>12</v>
      </c>
      <c r="E24" s="33"/>
      <c r="G24" s="118"/>
      <c r="H24" s="32"/>
      <c r="I24" s="32"/>
    </row>
    <row r="25" spans="1:11" x14ac:dyDescent="0.2">
      <c r="A25" s="26" t="s">
        <v>67</v>
      </c>
      <c r="B25" s="33" t="s">
        <v>68</v>
      </c>
      <c r="C25" s="33" t="s">
        <v>66</v>
      </c>
      <c r="D25" s="33">
        <v>10</v>
      </c>
      <c r="E25" s="142" t="s">
        <v>96</v>
      </c>
      <c r="G25" s="32"/>
      <c r="H25" s="32"/>
      <c r="I25" s="32"/>
      <c r="J25" s="32"/>
    </row>
    <row r="26" spans="1:11" x14ac:dyDescent="0.2">
      <c r="B26" s="33"/>
      <c r="C26" s="33"/>
      <c r="D26" s="33"/>
      <c r="E26" s="33"/>
      <c r="G26" s="32"/>
      <c r="H26" s="32"/>
      <c r="I26" s="32"/>
    </row>
    <row r="27" spans="1:11" x14ac:dyDescent="0.2">
      <c r="B27" s="33"/>
      <c r="C27" s="33"/>
      <c r="D27" s="33"/>
      <c r="E27" s="137"/>
      <c r="F27" s="137"/>
      <c r="G27" s="32"/>
      <c r="H27" s="32"/>
      <c r="I27" s="32"/>
    </row>
    <row r="28" spans="1:11" x14ac:dyDescent="0.2">
      <c r="B28" s="33"/>
      <c r="C28" s="33"/>
      <c r="E28" s="137"/>
      <c r="F28" s="137"/>
      <c r="G28" s="32"/>
      <c r="H28" s="32"/>
    </row>
    <row r="29" spans="1:11" ht="15" x14ac:dyDescent="0.25">
      <c r="A29" s="32" t="s">
        <v>91</v>
      </c>
      <c r="B29" s="137" t="s">
        <v>92</v>
      </c>
      <c r="C29" s="137"/>
      <c r="D29" s="137"/>
      <c r="E29" s="137"/>
      <c r="F29" s="137"/>
      <c r="G29" s="137"/>
      <c r="H29" s="137"/>
      <c r="I29" s="137"/>
      <c r="J29" s="137"/>
      <c r="K29" s="137"/>
    </row>
    <row r="30" spans="1:11" x14ac:dyDescent="0.2">
      <c r="A30" s="32"/>
      <c r="B30" s="137" t="s">
        <v>19</v>
      </c>
      <c r="C30" s="137"/>
      <c r="D30" s="137"/>
      <c r="E30" s="137"/>
      <c r="F30" s="137"/>
      <c r="G30" s="137"/>
      <c r="H30" s="137"/>
      <c r="I30" s="137"/>
      <c r="J30" s="137"/>
      <c r="K30" s="137"/>
    </row>
    <row r="31" spans="1:11" x14ac:dyDescent="0.2">
      <c r="B31" s="137" t="s">
        <v>93</v>
      </c>
      <c r="C31" s="137"/>
      <c r="D31" s="137"/>
      <c r="E31" s="137"/>
      <c r="F31" s="137"/>
      <c r="G31" s="137"/>
      <c r="H31" s="137"/>
      <c r="I31" s="137"/>
      <c r="J31" s="137"/>
      <c r="K31" s="137"/>
    </row>
    <row r="32" spans="1:11" x14ac:dyDescent="0.2">
      <c r="A32" s="32"/>
      <c r="B32" s="137" t="s">
        <v>94</v>
      </c>
      <c r="C32" s="137"/>
      <c r="D32" s="137"/>
      <c r="E32" s="32"/>
      <c r="F32" s="32"/>
      <c r="G32" s="137"/>
      <c r="H32" s="137"/>
      <c r="I32" s="137"/>
      <c r="J32" s="137"/>
      <c r="K32" s="137"/>
    </row>
    <row r="33" spans="1:11" x14ac:dyDescent="0.2">
      <c r="A33" s="32"/>
      <c r="B33" s="159" t="s">
        <v>128</v>
      </c>
      <c r="C33" s="159"/>
      <c r="D33" s="159"/>
      <c r="E33" s="159"/>
      <c r="F33" s="159"/>
      <c r="G33" s="159"/>
      <c r="H33" s="159"/>
      <c r="I33" s="159"/>
      <c r="J33" s="159"/>
      <c r="K33" s="159"/>
    </row>
    <row r="34" spans="1:11" x14ac:dyDescent="0.2">
      <c r="B34" s="159" t="s">
        <v>129</v>
      </c>
      <c r="C34" s="137"/>
      <c r="D34" s="137"/>
      <c r="E34" s="32"/>
      <c r="F34" s="32"/>
      <c r="G34" s="137"/>
      <c r="H34" s="137"/>
      <c r="I34" s="137"/>
      <c r="J34" s="137"/>
      <c r="K34" s="137"/>
    </row>
    <row r="35" spans="1:11" x14ac:dyDescent="0.2">
      <c r="A35" s="32"/>
      <c r="B35" s="32"/>
      <c r="C35" s="32"/>
      <c r="D35" s="32"/>
    </row>
    <row r="36" spans="1:11" ht="15" x14ac:dyDescent="0.25">
      <c r="A36" s="81" t="s">
        <v>95</v>
      </c>
      <c r="B36" s="26" t="s">
        <v>40</v>
      </c>
    </row>
    <row r="37" spans="1:11" x14ac:dyDescent="0.2">
      <c r="B37" s="26" t="s">
        <v>41</v>
      </c>
    </row>
    <row r="38" spans="1:11" ht="15" x14ac:dyDescent="0.25">
      <c r="A38" s="31"/>
    </row>
    <row r="39" spans="1:11" ht="15" x14ac:dyDescent="0.25">
      <c r="A39" s="81" t="s">
        <v>57</v>
      </c>
      <c r="B39" s="128" t="s">
        <v>113</v>
      </c>
    </row>
    <row r="40" spans="1:11" x14ac:dyDescent="0.2">
      <c r="B40" s="26" t="s">
        <v>117</v>
      </c>
    </row>
  </sheetData>
  <mergeCells count="2">
    <mergeCell ref="A2:K2"/>
    <mergeCell ref="B4:K4"/>
  </mergeCells>
  <dataValidations count="2">
    <dataValidation type="list" allowBlank="1" showInputMessage="1" showErrorMessage="1" sqref="B8" xr:uid="{CF5616F4-FB01-43AC-8C0E-485B5526066C}">
      <formula1>"Yes,No"</formula1>
    </dataValidation>
    <dataValidation type="list" allowBlank="1" showInputMessage="1" showErrorMessage="1" sqref="B7" xr:uid="{D0023DCA-6952-4DB2-9A16-8060FABF9F3F}">
      <formula1>"Drilled,Broadcast"</formula1>
    </dataValidation>
  </dataValidations>
  <hyperlinks>
    <hyperlink ref="B39" r:id="rId1" xr:uid="{B5938188-7802-488B-BAD4-9F5C69ECB5DB}"/>
  </hyperlinks>
  <printOptions horizontalCentered="1"/>
  <pageMargins left="0.7" right="0.7" top="0.75" bottom="0.75" header="0.3" footer="0.3"/>
  <pageSetup scale="66" orientation="portrait" r:id="rId2"/>
  <headerFooter>
    <oddHeader>&amp;R&amp;G</oddHeader>
    <oddFooter>&amp;L2020 Mesa County Design Standards</oddFooter>
  </headerFooter>
  <ignoredErrors>
    <ignoredError sqref="J12:J18" formula="1"/>
  </ignoredErrors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B5F99-70BD-4E00-B7C9-A46B56BD4F37}">
  <sheetPr>
    <tabColor rgb="FF89703C"/>
  </sheetPr>
  <dimension ref="A1:M43"/>
  <sheetViews>
    <sheetView view="pageBreakPreview" topLeftCell="A4" zoomScaleNormal="100" zoomScaleSheetLayoutView="100" workbookViewId="0">
      <selection activeCell="K12" sqref="K12"/>
    </sheetView>
  </sheetViews>
  <sheetFormatPr defaultRowHeight="14.25" x14ac:dyDescent="0.2"/>
  <cols>
    <col min="1" max="1" width="24.5703125" style="26" customWidth="1"/>
    <col min="2" max="2" width="25.7109375" style="26" customWidth="1"/>
    <col min="3" max="3" width="9.140625" style="26"/>
    <col min="4" max="4" width="10.42578125" style="26" bestFit="1" customWidth="1"/>
    <col min="5" max="5" width="11.42578125" style="26" customWidth="1"/>
    <col min="6" max="6" width="10" style="26" customWidth="1"/>
    <col min="7" max="16384" width="9.140625" style="26"/>
  </cols>
  <sheetData>
    <row r="1" spans="1:13" x14ac:dyDescent="0.2">
      <c r="M1" s="27"/>
    </row>
    <row r="2" spans="1:13" ht="15" x14ac:dyDescent="0.25">
      <c r="A2" s="169" t="s">
        <v>80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3" ht="23.1" customHeight="1" x14ac:dyDescent="0.2">
      <c r="A3" s="70" t="s">
        <v>29</v>
      </c>
      <c r="B3" s="71"/>
      <c r="M3" s="27"/>
    </row>
    <row r="4" spans="1:13" ht="30.95" customHeight="1" x14ac:dyDescent="0.2">
      <c r="A4" s="71" t="s">
        <v>28</v>
      </c>
      <c r="B4" s="166" t="s">
        <v>84</v>
      </c>
      <c r="C4" s="166"/>
      <c r="D4" s="166"/>
      <c r="E4" s="166"/>
      <c r="F4" s="166"/>
      <c r="G4" s="166"/>
      <c r="H4" s="166"/>
      <c r="I4" s="166"/>
      <c r="J4" s="166"/>
      <c r="K4" s="166"/>
      <c r="L4" s="124"/>
    </row>
    <row r="5" spans="1:13" ht="23.1" customHeight="1" thickBot="1" x14ac:dyDescent="0.25">
      <c r="A5" s="70" t="s">
        <v>30</v>
      </c>
      <c r="B5" s="26" t="s">
        <v>69</v>
      </c>
    </row>
    <row r="6" spans="1:13" ht="24.95" customHeight="1" thickBot="1" x14ac:dyDescent="0.3">
      <c r="A6" s="28" t="s">
        <v>4</v>
      </c>
      <c r="B6" s="84">
        <v>1</v>
      </c>
    </row>
    <row r="7" spans="1:13" ht="24.95" customHeight="1" thickBot="1" x14ac:dyDescent="0.3">
      <c r="A7" s="143" t="s">
        <v>118</v>
      </c>
      <c r="B7" s="84" t="s">
        <v>131</v>
      </c>
    </row>
    <row r="8" spans="1:13" ht="24.95" customHeight="1" thickBot="1" x14ac:dyDescent="0.3">
      <c r="A8" s="144" t="s">
        <v>119</v>
      </c>
      <c r="B8" s="84" t="s">
        <v>126</v>
      </c>
    </row>
    <row r="9" spans="1:13" ht="15" customHeight="1" x14ac:dyDescent="0.25">
      <c r="A9" s="82"/>
      <c r="B9" s="85"/>
    </row>
    <row r="10" spans="1:13" ht="15" x14ac:dyDescent="0.25">
      <c r="A10" s="1" t="s">
        <v>5</v>
      </c>
      <c r="B10" s="2"/>
      <c r="C10" s="2"/>
      <c r="D10" s="2"/>
      <c r="E10" s="2"/>
      <c r="F10" s="2"/>
      <c r="G10" s="2"/>
      <c r="H10" s="2"/>
      <c r="I10" s="2"/>
      <c r="J10" s="2"/>
      <c r="K10" s="3"/>
    </row>
    <row r="11" spans="1:13" ht="45" x14ac:dyDescent="0.25">
      <c r="A11" s="4" t="s">
        <v>6</v>
      </c>
      <c r="B11" s="5" t="s">
        <v>23</v>
      </c>
      <c r="C11" s="4" t="s">
        <v>35</v>
      </c>
      <c r="D11" s="4" t="s">
        <v>123</v>
      </c>
      <c r="E11" s="145" t="s">
        <v>122</v>
      </c>
      <c r="F11" s="145" t="s">
        <v>121</v>
      </c>
      <c r="G11" s="5" t="s">
        <v>7</v>
      </c>
      <c r="H11" s="4" t="s">
        <v>8</v>
      </c>
      <c r="I11" s="5" t="s">
        <v>9</v>
      </c>
      <c r="J11" s="5" t="s">
        <v>10</v>
      </c>
      <c r="K11" s="4" t="s">
        <v>11</v>
      </c>
    </row>
    <row r="12" spans="1:13" ht="38.450000000000003" customHeight="1" x14ac:dyDescent="0.25">
      <c r="A12" s="105" t="s">
        <v>15</v>
      </c>
      <c r="B12" s="29" t="s">
        <v>32</v>
      </c>
      <c r="C12" s="15" t="s">
        <v>42</v>
      </c>
      <c r="D12" s="8">
        <v>8</v>
      </c>
      <c r="E12" s="34">
        <f>IF(B$7="Drilled",1,2)</f>
        <v>1</v>
      </c>
      <c r="F12" s="34" t="str">
        <f>IF(B$8="Yes",2,"1.0")</f>
        <v>1.0</v>
      </c>
      <c r="G12" s="43">
        <v>16</v>
      </c>
      <c r="H12" s="151">
        <v>0.2</v>
      </c>
      <c r="I12" s="16">
        <f>G12*H12*F12*E12</f>
        <v>3.2</v>
      </c>
      <c r="J12" s="8">
        <f>$B$6</f>
        <v>1</v>
      </c>
      <c r="K12" s="59">
        <f>I12*J12</f>
        <v>3.2</v>
      </c>
    </row>
    <row r="13" spans="1:13" ht="15" x14ac:dyDescent="0.25">
      <c r="A13" s="106" t="s">
        <v>21</v>
      </c>
      <c r="B13" s="10"/>
      <c r="C13" s="10" t="s">
        <v>39</v>
      </c>
      <c r="D13" s="10">
        <v>1.5</v>
      </c>
      <c r="E13" s="35">
        <f>IF(B$7="Drilled",1,2)</f>
        <v>1</v>
      </c>
      <c r="F13" s="35" t="str">
        <f>IF(B$8="Yes",2,"1.0")</f>
        <v>1.0</v>
      </c>
      <c r="G13" s="44">
        <v>3</v>
      </c>
      <c r="H13" s="152">
        <v>0.3</v>
      </c>
      <c r="I13" s="16">
        <f t="shared" ref="I13:I16" si="0">G13*H13*F13*E13</f>
        <v>0.89999999999999991</v>
      </c>
      <c r="J13" s="10">
        <f>$B$6</f>
        <v>1</v>
      </c>
      <c r="K13" s="60">
        <f>I13*J13</f>
        <v>0.89999999999999991</v>
      </c>
    </row>
    <row r="14" spans="1:13" ht="15" x14ac:dyDescent="0.25">
      <c r="A14" s="106" t="s">
        <v>70</v>
      </c>
      <c r="B14" s="10"/>
      <c r="C14" s="10" t="s">
        <v>39</v>
      </c>
      <c r="D14" s="10">
        <v>0.3</v>
      </c>
      <c r="E14" s="35">
        <f t="shared" ref="E14:E16" si="1">IF(B$7="Drilled",1,2)</f>
        <v>1</v>
      </c>
      <c r="F14" s="35" t="str">
        <f>IF(B$8="Yes",2,"1.0")</f>
        <v>1.0</v>
      </c>
      <c r="G14" s="44">
        <v>1</v>
      </c>
      <c r="H14" s="152">
        <v>0.1</v>
      </c>
      <c r="I14" s="16">
        <f t="shared" si="0"/>
        <v>0.1</v>
      </c>
      <c r="J14" s="10">
        <f>$B$6</f>
        <v>1</v>
      </c>
      <c r="K14" s="60">
        <f>I14*J14</f>
        <v>0.1</v>
      </c>
    </row>
    <row r="15" spans="1:13" ht="15" x14ac:dyDescent="0.25">
      <c r="A15" s="106" t="s">
        <v>98</v>
      </c>
      <c r="B15" s="123"/>
      <c r="C15" s="10" t="s">
        <v>47</v>
      </c>
      <c r="D15" s="10">
        <v>4.5</v>
      </c>
      <c r="E15" s="35">
        <f t="shared" si="1"/>
        <v>1</v>
      </c>
      <c r="F15" s="35" t="str">
        <f t="shared" ref="F15:F16" si="2">IF(B$8="Yes",2,"1.0")</f>
        <v>1.0</v>
      </c>
      <c r="G15" s="44">
        <v>9</v>
      </c>
      <c r="H15" s="152">
        <v>0.2</v>
      </c>
      <c r="I15" s="16">
        <f t="shared" si="0"/>
        <v>1.8</v>
      </c>
      <c r="J15" s="10">
        <f>$B$6</f>
        <v>1</v>
      </c>
      <c r="K15" s="60">
        <f t="shared" ref="K15:K16" si="3">I15*J15</f>
        <v>1.8</v>
      </c>
    </row>
    <row r="16" spans="1:13" ht="15" x14ac:dyDescent="0.25">
      <c r="A16" s="106" t="s">
        <v>99</v>
      </c>
      <c r="B16" s="123"/>
      <c r="C16" s="10" t="s">
        <v>47</v>
      </c>
      <c r="D16" s="123">
        <v>5</v>
      </c>
      <c r="E16" s="35">
        <f t="shared" si="1"/>
        <v>1</v>
      </c>
      <c r="F16" s="35" t="str">
        <f t="shared" si="2"/>
        <v>1.0</v>
      </c>
      <c r="G16" s="44">
        <v>10</v>
      </c>
      <c r="H16" s="152">
        <v>0.2</v>
      </c>
      <c r="I16" s="16">
        <f t="shared" si="0"/>
        <v>2</v>
      </c>
      <c r="J16" s="10">
        <f>$B$6</f>
        <v>1</v>
      </c>
      <c r="K16" s="60">
        <f t="shared" si="3"/>
        <v>2</v>
      </c>
    </row>
    <row r="17" spans="1:11" ht="15" x14ac:dyDescent="0.25">
      <c r="A17" s="106"/>
      <c r="B17" s="123"/>
      <c r="C17" s="10"/>
      <c r="D17" s="10"/>
      <c r="E17" s="35"/>
      <c r="F17" s="35"/>
      <c r="G17" s="44"/>
      <c r="H17" s="45"/>
      <c r="I17" s="16"/>
      <c r="J17" s="10"/>
      <c r="K17" s="60"/>
    </row>
    <row r="18" spans="1:11" ht="15" x14ac:dyDescent="0.25">
      <c r="A18" s="106"/>
      <c r="B18" s="123"/>
      <c r="C18" s="10"/>
      <c r="D18" s="10"/>
      <c r="E18" s="35"/>
      <c r="F18" s="35"/>
      <c r="G18" s="44"/>
      <c r="H18" s="45"/>
      <c r="I18" s="10"/>
      <c r="J18" s="10"/>
      <c r="K18" s="60"/>
    </row>
    <row r="19" spans="1:11" ht="15" x14ac:dyDescent="0.25">
      <c r="A19" s="106"/>
      <c r="B19" s="10"/>
      <c r="C19" s="10"/>
      <c r="D19" s="10"/>
      <c r="E19" s="35"/>
      <c r="F19" s="35"/>
      <c r="G19" s="44"/>
      <c r="H19" s="45"/>
      <c r="I19" s="10" t="s">
        <v>17</v>
      </c>
      <c r="J19" s="10" t="s">
        <v>17</v>
      </c>
      <c r="K19" s="60" t="s">
        <v>17</v>
      </c>
    </row>
    <row r="20" spans="1:11" ht="15" x14ac:dyDescent="0.25">
      <c r="A20" s="106"/>
      <c r="B20" s="10"/>
      <c r="C20" s="10"/>
      <c r="D20" s="10"/>
      <c r="E20" s="37"/>
      <c r="F20" s="37"/>
      <c r="G20" s="44"/>
      <c r="H20" s="45"/>
      <c r="I20" s="10"/>
      <c r="J20" s="10" t="s">
        <v>17</v>
      </c>
      <c r="K20" s="60" t="s">
        <v>17</v>
      </c>
    </row>
    <row r="21" spans="1:11" ht="15" x14ac:dyDescent="0.25">
      <c r="A21" s="106"/>
      <c r="B21" s="10"/>
      <c r="C21" s="10"/>
      <c r="D21" s="10" t="s">
        <v>17</v>
      </c>
      <c r="E21" s="37"/>
      <c r="F21" s="37" t="str">
        <f t="shared" ref="F21:F23" si="4">IF(ISTEXT(A23),VLOOKUP(A23,$A$105:$C$207,3,FALSE),"")</f>
        <v/>
      </c>
      <c r="G21" s="44"/>
      <c r="H21" s="45"/>
      <c r="I21" s="10" t="s">
        <v>17</v>
      </c>
      <c r="J21" s="10" t="s">
        <v>17</v>
      </c>
      <c r="K21" s="60" t="s">
        <v>17</v>
      </c>
    </row>
    <row r="22" spans="1:11" ht="15" x14ac:dyDescent="0.25">
      <c r="A22" s="106"/>
      <c r="B22" s="10" t="s">
        <v>17</v>
      </c>
      <c r="C22" s="10"/>
      <c r="D22" s="10" t="s">
        <v>17</v>
      </c>
      <c r="E22" s="37"/>
      <c r="F22" s="37"/>
      <c r="G22" s="44"/>
      <c r="H22" s="45"/>
      <c r="I22" s="10" t="s">
        <v>17</v>
      </c>
      <c r="J22" s="10" t="s">
        <v>17</v>
      </c>
      <c r="K22" s="60" t="s">
        <v>17</v>
      </c>
    </row>
    <row r="23" spans="1:11" ht="15" x14ac:dyDescent="0.25">
      <c r="A23" s="107"/>
      <c r="B23" s="94" t="s">
        <v>17</v>
      </c>
      <c r="C23" s="94"/>
      <c r="D23" s="95" t="s">
        <v>17</v>
      </c>
      <c r="E23" s="37"/>
      <c r="F23" s="37" t="str">
        <f t="shared" si="4"/>
        <v/>
      </c>
      <c r="G23" s="108"/>
      <c r="H23" s="109"/>
      <c r="I23" s="95" t="s">
        <v>17</v>
      </c>
      <c r="J23" s="95" t="s">
        <v>17</v>
      </c>
      <c r="K23" s="98" t="s">
        <v>17</v>
      </c>
    </row>
    <row r="24" spans="1:11" ht="15.75" thickBot="1" x14ac:dyDescent="0.3">
      <c r="A24" s="117" t="s">
        <v>18</v>
      </c>
      <c r="B24" s="58"/>
      <c r="C24" s="58"/>
      <c r="D24" s="58"/>
      <c r="E24" s="58"/>
      <c r="F24" s="58"/>
      <c r="G24" s="14">
        <f>SUM(G12:G23)</f>
        <v>39</v>
      </c>
      <c r="H24" s="133">
        <f>SUM(H12:H23)</f>
        <v>1</v>
      </c>
      <c r="I24" s="14">
        <f>SUM(I12:I22)</f>
        <v>7.9999999999999991</v>
      </c>
      <c r="J24" s="14">
        <f>B6</f>
        <v>1</v>
      </c>
      <c r="K24" s="62">
        <f>SUM(K12:K23)</f>
        <v>7.9999999999999991</v>
      </c>
    </row>
    <row r="25" spans="1:11" ht="15.75" thickTop="1" x14ac:dyDescent="0.25">
      <c r="A25" s="12"/>
      <c r="B25" s="13"/>
      <c r="C25" s="13"/>
      <c r="D25" s="86"/>
      <c r="E25" s="33"/>
      <c r="G25" s="86"/>
      <c r="H25" s="86"/>
      <c r="I25" s="86"/>
      <c r="J25" s="86"/>
    </row>
    <row r="26" spans="1:11" ht="15" x14ac:dyDescent="0.25">
      <c r="A26" s="31" t="s">
        <v>46</v>
      </c>
      <c r="E26" s="142"/>
      <c r="G26" s="32"/>
      <c r="H26" s="32"/>
      <c r="I26" s="32"/>
      <c r="J26" s="32"/>
    </row>
    <row r="27" spans="1:11" x14ac:dyDescent="0.2">
      <c r="B27" s="33"/>
      <c r="C27" s="33"/>
      <c r="D27" s="33"/>
      <c r="E27" s="140"/>
      <c r="F27" s="140"/>
      <c r="G27" s="32"/>
      <c r="H27" s="32"/>
      <c r="I27" s="32"/>
      <c r="J27" s="32"/>
    </row>
    <row r="28" spans="1:11" x14ac:dyDescent="0.2">
      <c r="B28" s="33"/>
      <c r="C28" s="33"/>
      <c r="D28" s="33"/>
      <c r="E28" s="140"/>
      <c r="F28" s="140"/>
      <c r="G28" s="32"/>
      <c r="H28" s="32"/>
      <c r="I28" s="32"/>
      <c r="J28" s="32"/>
    </row>
    <row r="29" spans="1:11" x14ac:dyDescent="0.2">
      <c r="B29" s="33"/>
      <c r="C29" s="33"/>
      <c r="D29" s="33"/>
      <c r="E29" s="140"/>
      <c r="F29" s="140"/>
      <c r="G29" s="32"/>
      <c r="H29" s="32"/>
      <c r="I29" s="32"/>
      <c r="J29" s="32"/>
    </row>
    <row r="30" spans="1:11" x14ac:dyDescent="0.2">
      <c r="B30" s="33"/>
      <c r="C30" s="33"/>
      <c r="D30" s="33"/>
      <c r="E30" s="140"/>
      <c r="F30" s="140"/>
      <c r="G30" s="32"/>
      <c r="H30" s="32"/>
      <c r="I30" s="32"/>
      <c r="J30" s="32"/>
    </row>
    <row r="31" spans="1:11" x14ac:dyDescent="0.2">
      <c r="B31" s="33"/>
      <c r="C31" s="33"/>
      <c r="E31" s="140"/>
      <c r="F31" s="140"/>
      <c r="G31" s="32"/>
      <c r="H31" s="32"/>
      <c r="I31" s="32"/>
      <c r="J31" s="32"/>
    </row>
    <row r="32" spans="1:11" ht="15" x14ac:dyDescent="0.25">
      <c r="A32" s="32" t="s">
        <v>91</v>
      </c>
      <c r="B32" s="164" t="s">
        <v>92</v>
      </c>
      <c r="C32" s="164"/>
      <c r="D32" s="164"/>
      <c r="E32" s="164"/>
      <c r="F32" s="164"/>
      <c r="G32" s="164"/>
      <c r="H32" s="164"/>
      <c r="I32" s="164"/>
      <c r="J32" s="164"/>
      <c r="K32" s="164"/>
    </row>
    <row r="33" spans="1:11" x14ac:dyDescent="0.2">
      <c r="A33" s="32"/>
      <c r="B33" s="164" t="s">
        <v>19</v>
      </c>
      <c r="C33" s="164"/>
      <c r="D33" s="164"/>
      <c r="E33" s="164"/>
      <c r="F33" s="164"/>
      <c r="G33" s="164"/>
      <c r="H33" s="164"/>
      <c r="I33" s="164"/>
      <c r="J33" s="164"/>
      <c r="K33" s="164"/>
    </row>
    <row r="34" spans="1:11" x14ac:dyDescent="0.2">
      <c r="B34" s="164" t="s">
        <v>93</v>
      </c>
      <c r="C34" s="164"/>
      <c r="D34" s="164"/>
      <c r="E34" s="164"/>
      <c r="F34" s="164"/>
      <c r="G34" s="164"/>
      <c r="H34" s="164"/>
      <c r="I34" s="164"/>
      <c r="J34" s="164"/>
      <c r="K34" s="164"/>
    </row>
    <row r="35" spans="1:11" x14ac:dyDescent="0.2">
      <c r="A35" s="32"/>
      <c r="B35" s="164" t="s">
        <v>94</v>
      </c>
      <c r="C35" s="164"/>
      <c r="D35" s="164"/>
      <c r="E35" s="164"/>
      <c r="F35" s="164"/>
      <c r="G35" s="164"/>
      <c r="H35" s="164"/>
      <c r="I35" s="164"/>
      <c r="J35" s="164"/>
      <c r="K35" s="164"/>
    </row>
    <row r="36" spans="1:11" x14ac:dyDescent="0.2">
      <c r="B36" s="159" t="s">
        <v>128</v>
      </c>
      <c r="C36" s="159"/>
      <c r="D36" s="159"/>
      <c r="E36" s="159"/>
      <c r="F36" s="159"/>
      <c r="G36" s="159"/>
      <c r="H36" s="159"/>
      <c r="I36" s="159"/>
      <c r="J36" s="159"/>
      <c r="K36" s="159"/>
    </row>
    <row r="37" spans="1:11" x14ac:dyDescent="0.2">
      <c r="B37" s="159" t="s">
        <v>129</v>
      </c>
      <c r="C37" s="159"/>
      <c r="D37" s="159"/>
      <c r="E37" s="159"/>
      <c r="F37" s="159"/>
      <c r="G37" s="159"/>
      <c r="H37" s="159"/>
      <c r="I37" s="159"/>
      <c r="J37" s="159"/>
      <c r="K37" s="159"/>
    </row>
    <row r="38" spans="1:11" x14ac:dyDescent="0.2">
      <c r="A38" s="32"/>
      <c r="B38" s="32"/>
      <c r="C38" s="32"/>
      <c r="D38" s="32"/>
    </row>
    <row r="39" spans="1:11" ht="15" x14ac:dyDescent="0.25">
      <c r="A39" s="81" t="s">
        <v>95</v>
      </c>
      <c r="B39" s="26" t="s">
        <v>40</v>
      </c>
    </row>
    <row r="40" spans="1:11" x14ac:dyDescent="0.2">
      <c r="B40" s="26" t="s">
        <v>41</v>
      </c>
    </row>
    <row r="41" spans="1:11" ht="15" x14ac:dyDescent="0.25">
      <c r="A41" s="31"/>
    </row>
    <row r="42" spans="1:11" ht="15" x14ac:dyDescent="0.25">
      <c r="A42" s="81" t="s">
        <v>57</v>
      </c>
      <c r="B42" s="129" t="s">
        <v>113</v>
      </c>
    </row>
    <row r="43" spans="1:11" x14ac:dyDescent="0.2">
      <c r="B43" s="26" t="s">
        <v>117</v>
      </c>
    </row>
  </sheetData>
  <mergeCells count="6">
    <mergeCell ref="A2:K2"/>
    <mergeCell ref="B34:K34"/>
    <mergeCell ref="B35:K35"/>
    <mergeCell ref="B4:K4"/>
    <mergeCell ref="B32:K32"/>
    <mergeCell ref="B33:K33"/>
  </mergeCells>
  <dataValidations count="2">
    <dataValidation type="list" allowBlank="1" showInputMessage="1" showErrorMessage="1" sqref="B7" xr:uid="{FF55F719-1855-4B89-B5FC-18EC56929776}">
      <formula1>"Drilled,Broadcast"</formula1>
    </dataValidation>
    <dataValidation type="list" allowBlank="1" showInputMessage="1" showErrorMessage="1" sqref="B8" xr:uid="{30CF5969-20FE-4064-BE14-F191EC5EA7DE}">
      <formula1>"Yes,No"</formula1>
    </dataValidation>
  </dataValidations>
  <hyperlinks>
    <hyperlink ref="B42" r:id="rId1" xr:uid="{8D47B479-C769-4A44-8D8F-05F8E1A83DC0}"/>
  </hyperlinks>
  <pageMargins left="0.7" right="0.7" top="0.75" bottom="0.75" header="0.3" footer="0.3"/>
  <pageSetup scale="66" orientation="portrait" r:id="rId2"/>
  <headerFooter>
    <oddHeader>&amp;R&amp;G</oddHeader>
    <oddFooter>&amp;L2020 Mesa County Design Standards</oddFooter>
  </headerFooter>
  <ignoredErrors>
    <ignoredError sqref="J12:J16" formula="1"/>
  </ignoredErrors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769B2-F6E6-420B-9919-C8870F9D5938}">
  <sheetPr>
    <tabColor rgb="FFFFAA00"/>
  </sheetPr>
  <dimension ref="A2:K39"/>
  <sheetViews>
    <sheetView view="pageBreakPreview" zoomScaleNormal="100" zoomScaleSheetLayoutView="100" workbookViewId="0">
      <selection activeCell="B17" sqref="B17"/>
    </sheetView>
  </sheetViews>
  <sheetFormatPr defaultRowHeight="14.25" x14ac:dyDescent="0.2"/>
  <cols>
    <col min="1" max="1" width="25.7109375" style="26" customWidth="1"/>
    <col min="2" max="2" width="25" style="26" customWidth="1"/>
    <col min="3" max="4" width="9.140625" style="26"/>
    <col min="5" max="5" width="11.42578125" style="26" customWidth="1"/>
    <col min="6" max="6" width="10" style="26" customWidth="1"/>
    <col min="7" max="16384" width="9.140625" style="26"/>
  </cols>
  <sheetData>
    <row r="2" spans="1:11" ht="15" x14ac:dyDescent="0.25">
      <c r="A2" s="170" t="s">
        <v>86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1" ht="23.1" customHeight="1" x14ac:dyDescent="0.2">
      <c r="A3" s="70" t="s">
        <v>29</v>
      </c>
      <c r="B3" s="71"/>
    </row>
    <row r="4" spans="1:11" ht="30.95" customHeight="1" x14ac:dyDescent="0.2">
      <c r="A4" s="71" t="s">
        <v>28</v>
      </c>
      <c r="B4" s="168" t="s">
        <v>87</v>
      </c>
      <c r="C4" s="168"/>
      <c r="D4" s="168"/>
      <c r="E4" s="168"/>
      <c r="F4" s="168"/>
      <c r="G4" s="168"/>
      <c r="H4" s="168"/>
      <c r="I4" s="168"/>
      <c r="J4" s="168"/>
      <c r="K4" s="168"/>
    </row>
    <row r="5" spans="1:11" ht="23.1" customHeight="1" thickBot="1" x14ac:dyDescent="0.25">
      <c r="A5" s="70" t="s">
        <v>30</v>
      </c>
      <c r="B5" s="71" t="s">
        <v>103</v>
      </c>
    </row>
    <row r="6" spans="1:11" ht="24.95" customHeight="1" thickBot="1" x14ac:dyDescent="0.3">
      <c r="A6" s="28" t="s">
        <v>4</v>
      </c>
      <c r="B6" s="84">
        <v>1</v>
      </c>
    </row>
    <row r="7" spans="1:11" ht="24.95" customHeight="1" thickBot="1" x14ac:dyDescent="0.3">
      <c r="A7" s="143" t="s">
        <v>118</v>
      </c>
      <c r="B7" s="84" t="s">
        <v>131</v>
      </c>
    </row>
    <row r="8" spans="1:11" ht="24.95" customHeight="1" thickBot="1" x14ac:dyDescent="0.3">
      <c r="A8" s="144" t="s">
        <v>119</v>
      </c>
      <c r="B8" s="84" t="s">
        <v>126</v>
      </c>
    </row>
    <row r="9" spans="1:11" ht="15" customHeight="1" x14ac:dyDescent="0.25">
      <c r="A9" s="82"/>
      <c r="B9" s="85"/>
    </row>
    <row r="10" spans="1:11" ht="15" x14ac:dyDescent="0.25">
      <c r="A10" s="17" t="s">
        <v>5</v>
      </c>
      <c r="B10" s="18"/>
      <c r="C10" s="18"/>
      <c r="D10" s="18"/>
      <c r="E10" s="2"/>
      <c r="F10" s="2"/>
      <c r="G10" s="18"/>
      <c r="H10" s="18"/>
      <c r="I10" s="18"/>
      <c r="J10" s="18"/>
      <c r="K10" s="19"/>
    </row>
    <row r="11" spans="1:11" ht="45" x14ac:dyDescent="0.25">
      <c r="A11" s="20" t="s">
        <v>6</v>
      </c>
      <c r="B11" s="21" t="s">
        <v>23</v>
      </c>
      <c r="C11" s="20" t="s">
        <v>35</v>
      </c>
      <c r="D11" s="20" t="s">
        <v>123</v>
      </c>
      <c r="E11" s="145" t="s">
        <v>122</v>
      </c>
      <c r="F11" s="145" t="s">
        <v>121</v>
      </c>
      <c r="G11" s="21" t="s">
        <v>7</v>
      </c>
      <c r="H11" s="20" t="s">
        <v>8</v>
      </c>
      <c r="I11" s="20" t="s">
        <v>9</v>
      </c>
      <c r="J11" s="21" t="s">
        <v>10</v>
      </c>
      <c r="K11" s="20" t="s">
        <v>11</v>
      </c>
    </row>
    <row r="12" spans="1:11" ht="15" x14ac:dyDescent="0.25">
      <c r="A12" s="75" t="s">
        <v>73</v>
      </c>
      <c r="B12" s="22"/>
      <c r="C12" s="22"/>
      <c r="D12" s="23">
        <v>8</v>
      </c>
      <c r="E12" s="34">
        <f>IF(B$7="Drilled",1,2)</f>
        <v>1</v>
      </c>
      <c r="F12" s="34" t="str">
        <f>IF(B$8="Yes",2,"1.0")</f>
        <v>1.0</v>
      </c>
      <c r="G12" s="46">
        <v>8</v>
      </c>
      <c r="H12" s="153">
        <v>0.3</v>
      </c>
      <c r="I12" s="23">
        <f>G12*H12*F12*E12</f>
        <v>2.4</v>
      </c>
      <c r="J12" s="23">
        <f>B6</f>
        <v>1</v>
      </c>
      <c r="K12" s="72">
        <f>I12*J12</f>
        <v>2.4</v>
      </c>
    </row>
    <row r="13" spans="1:11" ht="15" x14ac:dyDescent="0.25">
      <c r="A13" s="76" t="s">
        <v>26</v>
      </c>
      <c r="B13" s="24"/>
      <c r="C13" s="10" t="s">
        <v>39</v>
      </c>
      <c r="D13" s="24">
        <v>3.5</v>
      </c>
      <c r="E13" s="35">
        <f>IF(B$7="Drilled",1,2)</f>
        <v>1</v>
      </c>
      <c r="F13" s="35" t="str">
        <f>IF(B$8="Yes",2,"1.0")</f>
        <v>1.0</v>
      </c>
      <c r="G13" s="47">
        <v>3.5</v>
      </c>
      <c r="H13" s="154">
        <v>0.1</v>
      </c>
      <c r="I13" s="24">
        <f t="shared" ref="I13:I18" si="0">G13*H13*F13*E13</f>
        <v>0.35000000000000003</v>
      </c>
      <c r="J13" s="24">
        <f>B6</f>
        <v>1</v>
      </c>
      <c r="K13" s="73">
        <f>I13*J13</f>
        <v>0.35000000000000003</v>
      </c>
    </row>
    <row r="14" spans="1:11" ht="15" x14ac:dyDescent="0.25">
      <c r="A14" s="76" t="s">
        <v>70</v>
      </c>
      <c r="B14" s="24"/>
      <c r="C14" s="24"/>
      <c r="D14" s="24">
        <v>2</v>
      </c>
      <c r="E14" s="35">
        <f t="shared" ref="E14:E18" si="1">IF(B$7="Drilled",1,2)</f>
        <v>1</v>
      </c>
      <c r="F14" s="35" t="str">
        <f t="shared" ref="F14:F18" si="2">IF(B$8="Yes",2,"1.0")</f>
        <v>1.0</v>
      </c>
      <c r="G14" s="47">
        <v>2</v>
      </c>
      <c r="H14" s="154">
        <v>0.1</v>
      </c>
      <c r="I14" s="24">
        <f t="shared" si="0"/>
        <v>0.2</v>
      </c>
      <c r="J14" s="24">
        <f>B$6</f>
        <v>1</v>
      </c>
      <c r="K14" s="73">
        <f>I14*J14</f>
        <v>0.2</v>
      </c>
    </row>
    <row r="15" spans="1:11" ht="15" x14ac:dyDescent="0.25">
      <c r="A15" s="76" t="s">
        <v>79</v>
      </c>
      <c r="B15" s="24"/>
      <c r="C15" s="24"/>
      <c r="D15" s="24">
        <v>5</v>
      </c>
      <c r="E15" s="35">
        <f t="shared" si="1"/>
        <v>1</v>
      </c>
      <c r="F15" s="35" t="str">
        <f t="shared" si="2"/>
        <v>1.0</v>
      </c>
      <c r="G15" s="47">
        <v>5</v>
      </c>
      <c r="H15" s="154">
        <v>0.1</v>
      </c>
      <c r="I15" s="24">
        <f t="shared" si="0"/>
        <v>0.5</v>
      </c>
      <c r="J15" s="24">
        <f t="shared" ref="J15:J18" si="3">B$6</f>
        <v>1</v>
      </c>
      <c r="K15" s="73">
        <f t="shared" ref="K15:K18" si="4">I15*J15</f>
        <v>0.5</v>
      </c>
    </row>
    <row r="16" spans="1:11" ht="15" x14ac:dyDescent="0.25">
      <c r="A16" s="76" t="s">
        <v>21</v>
      </c>
      <c r="B16" s="24"/>
      <c r="C16" s="24" t="s">
        <v>39</v>
      </c>
      <c r="D16" s="24">
        <v>4.5</v>
      </c>
      <c r="E16" s="35">
        <f t="shared" si="1"/>
        <v>1</v>
      </c>
      <c r="F16" s="35" t="str">
        <f t="shared" si="2"/>
        <v>1.0</v>
      </c>
      <c r="G16" s="47">
        <v>4.5</v>
      </c>
      <c r="H16" s="154">
        <v>0.15</v>
      </c>
      <c r="I16" s="24">
        <f t="shared" si="0"/>
        <v>0.67499999999999993</v>
      </c>
      <c r="J16" s="24">
        <f t="shared" si="3"/>
        <v>1</v>
      </c>
      <c r="K16" s="73">
        <f t="shared" si="4"/>
        <v>0.67499999999999993</v>
      </c>
    </row>
    <row r="17" spans="1:11" ht="15" x14ac:dyDescent="0.25">
      <c r="A17" s="76" t="s">
        <v>15</v>
      </c>
      <c r="B17" s="24" t="s">
        <v>16</v>
      </c>
      <c r="C17" s="24" t="s">
        <v>42</v>
      </c>
      <c r="D17" s="24">
        <v>8</v>
      </c>
      <c r="E17" s="35">
        <f t="shared" si="1"/>
        <v>1</v>
      </c>
      <c r="F17" s="35" t="str">
        <f t="shared" si="2"/>
        <v>1.0</v>
      </c>
      <c r="G17" s="47">
        <v>8</v>
      </c>
      <c r="H17" s="154">
        <v>0.1</v>
      </c>
      <c r="I17" s="24">
        <f t="shared" si="0"/>
        <v>0.8</v>
      </c>
      <c r="J17" s="24">
        <f t="shared" si="3"/>
        <v>1</v>
      </c>
      <c r="K17" s="73">
        <f t="shared" si="4"/>
        <v>0.8</v>
      </c>
    </row>
    <row r="18" spans="1:11" ht="15" x14ac:dyDescent="0.25">
      <c r="A18" s="76" t="s">
        <v>78</v>
      </c>
      <c r="B18" s="9"/>
      <c r="C18" s="92" t="s">
        <v>47</v>
      </c>
      <c r="D18" s="9">
        <v>4.5</v>
      </c>
      <c r="E18" s="35">
        <f t="shared" si="1"/>
        <v>1</v>
      </c>
      <c r="F18" s="35" t="str">
        <f t="shared" si="2"/>
        <v>1.0</v>
      </c>
      <c r="G18" s="47">
        <v>4.5</v>
      </c>
      <c r="H18" s="154">
        <v>0.15</v>
      </c>
      <c r="I18" s="24">
        <f t="shared" si="0"/>
        <v>0.67499999999999993</v>
      </c>
      <c r="J18" s="24">
        <f t="shared" si="3"/>
        <v>1</v>
      </c>
      <c r="K18" s="73">
        <f t="shared" si="4"/>
        <v>0.67499999999999993</v>
      </c>
    </row>
    <row r="19" spans="1:11" ht="15" x14ac:dyDescent="0.25">
      <c r="A19" s="99"/>
      <c r="B19" s="100" t="s">
        <v>17</v>
      </c>
      <c r="C19" s="100"/>
      <c r="D19" s="101" t="s">
        <v>17</v>
      </c>
      <c r="E19" s="35"/>
      <c r="F19" s="35"/>
      <c r="G19" s="102"/>
      <c r="H19" s="103"/>
      <c r="I19" s="101" t="s">
        <v>17</v>
      </c>
      <c r="J19" s="101" t="s">
        <v>17</v>
      </c>
      <c r="K19" s="104" t="s">
        <v>17</v>
      </c>
    </row>
    <row r="20" spans="1:11" ht="15.75" thickBot="1" x14ac:dyDescent="0.3">
      <c r="A20" s="77" t="s">
        <v>18</v>
      </c>
      <c r="B20" s="78"/>
      <c r="C20" s="78"/>
      <c r="D20" s="78"/>
      <c r="E20" s="78"/>
      <c r="F20" s="78"/>
      <c r="G20" s="25">
        <f>SUM(G12:G19)</f>
        <v>35.5</v>
      </c>
      <c r="H20" s="160">
        <f>SUM(H12:H19)</f>
        <v>1</v>
      </c>
      <c r="I20" s="25">
        <f>SUM(I12:I19)</f>
        <v>5.6</v>
      </c>
      <c r="J20" s="25">
        <f>B6</f>
        <v>1</v>
      </c>
      <c r="K20" s="74">
        <f>SUM(K12:K19)</f>
        <v>5.6</v>
      </c>
    </row>
    <row r="21" spans="1:11" ht="15" thickTop="1" x14ac:dyDescent="0.2">
      <c r="A21" s="88"/>
      <c r="B21" s="88"/>
      <c r="C21" s="88"/>
      <c r="D21" s="88"/>
      <c r="E21" s="33"/>
      <c r="G21" s="88"/>
      <c r="H21" s="88"/>
      <c r="I21" s="88"/>
      <c r="J21" s="88"/>
      <c r="K21" s="88"/>
    </row>
    <row r="22" spans="1:11" ht="15" x14ac:dyDescent="0.25">
      <c r="A22" s="31" t="s">
        <v>46</v>
      </c>
      <c r="E22" s="33"/>
      <c r="G22" s="32"/>
      <c r="H22" s="32"/>
      <c r="I22" s="87"/>
      <c r="J22" s="88"/>
    </row>
    <row r="23" spans="1:11" x14ac:dyDescent="0.2">
      <c r="B23" s="33"/>
      <c r="C23" s="33"/>
      <c r="D23" s="33"/>
      <c r="E23" s="33"/>
      <c r="G23" s="32"/>
      <c r="H23" s="32"/>
      <c r="I23" s="87"/>
      <c r="J23" s="88"/>
    </row>
    <row r="24" spans="1:11" x14ac:dyDescent="0.2">
      <c r="B24" s="33"/>
      <c r="C24" s="33"/>
      <c r="D24" s="33"/>
      <c r="E24" s="33"/>
      <c r="G24" s="32"/>
      <c r="H24" s="32"/>
      <c r="I24" s="87"/>
      <c r="J24" s="88"/>
    </row>
    <row r="25" spans="1:11" x14ac:dyDescent="0.2">
      <c r="B25" s="33"/>
      <c r="C25" s="33"/>
      <c r="D25" s="33"/>
      <c r="E25" s="33"/>
      <c r="G25" s="32"/>
      <c r="H25" s="32"/>
      <c r="I25" s="87"/>
      <c r="J25" s="88"/>
    </row>
    <row r="26" spans="1:11" x14ac:dyDescent="0.2">
      <c r="B26" s="33"/>
      <c r="C26" s="33"/>
      <c r="D26" s="33"/>
      <c r="E26" s="142"/>
      <c r="G26" s="32"/>
      <c r="H26" s="32"/>
      <c r="I26" s="87"/>
      <c r="J26" s="88"/>
    </row>
    <row r="27" spans="1:11" x14ac:dyDescent="0.2">
      <c r="B27" s="33"/>
      <c r="C27" s="33"/>
      <c r="E27" s="33"/>
      <c r="G27" s="32"/>
      <c r="H27" s="32"/>
    </row>
    <row r="28" spans="1:11" ht="15" x14ac:dyDescent="0.25">
      <c r="A28" s="32" t="s">
        <v>91</v>
      </c>
      <c r="B28" s="164" t="s">
        <v>92</v>
      </c>
      <c r="C28" s="164"/>
      <c r="D28" s="164"/>
      <c r="E28" s="164"/>
      <c r="F28" s="164"/>
      <c r="G28" s="164"/>
      <c r="H28" s="164"/>
      <c r="I28" s="164"/>
      <c r="J28" s="164"/>
      <c r="K28" s="164"/>
    </row>
    <row r="29" spans="1:11" x14ac:dyDescent="0.2">
      <c r="A29" s="32"/>
      <c r="B29" s="164" t="s">
        <v>19</v>
      </c>
      <c r="C29" s="164"/>
      <c r="D29" s="164"/>
      <c r="E29" s="164"/>
      <c r="F29" s="164"/>
      <c r="G29" s="164"/>
      <c r="H29" s="164"/>
      <c r="I29" s="164"/>
      <c r="J29" s="164"/>
      <c r="K29" s="164"/>
    </row>
    <row r="30" spans="1:11" x14ac:dyDescent="0.2">
      <c r="B30" s="164" t="s">
        <v>93</v>
      </c>
      <c r="C30" s="164"/>
      <c r="D30" s="164"/>
      <c r="E30" s="164"/>
      <c r="F30" s="164"/>
      <c r="G30" s="164"/>
      <c r="H30" s="164"/>
      <c r="I30" s="164"/>
      <c r="J30" s="164"/>
      <c r="K30" s="164"/>
    </row>
    <row r="31" spans="1:11" x14ac:dyDescent="0.2">
      <c r="A31" s="32"/>
      <c r="B31" s="164" t="s">
        <v>94</v>
      </c>
      <c r="C31" s="164"/>
      <c r="D31" s="164"/>
      <c r="E31" s="164"/>
      <c r="F31" s="164"/>
      <c r="G31" s="164"/>
      <c r="H31" s="164"/>
      <c r="I31" s="164"/>
      <c r="J31" s="164"/>
      <c r="K31" s="164"/>
    </row>
    <row r="32" spans="1:11" x14ac:dyDescent="0.2">
      <c r="B32" s="159" t="s">
        <v>128</v>
      </c>
      <c r="C32" s="159"/>
      <c r="D32" s="159"/>
      <c r="E32" s="159"/>
      <c r="F32" s="159"/>
      <c r="G32" s="159"/>
      <c r="H32" s="159"/>
      <c r="I32" s="159"/>
      <c r="J32" s="159"/>
      <c r="K32" s="159"/>
    </row>
    <row r="33" spans="1:11" x14ac:dyDescent="0.2">
      <c r="B33" s="159" t="s">
        <v>129</v>
      </c>
      <c r="C33" s="159"/>
      <c r="D33" s="159"/>
      <c r="E33" s="159"/>
      <c r="F33" s="159"/>
      <c r="G33" s="159"/>
      <c r="H33" s="159"/>
      <c r="I33" s="159"/>
      <c r="J33" s="159"/>
      <c r="K33" s="159"/>
    </row>
    <row r="34" spans="1:11" x14ac:dyDescent="0.2">
      <c r="A34" s="32"/>
      <c r="B34" s="32"/>
      <c r="C34" s="32"/>
      <c r="D34" s="32"/>
      <c r="E34" s="32"/>
      <c r="F34" s="32"/>
    </row>
    <row r="35" spans="1:11" ht="15" x14ac:dyDescent="0.25">
      <c r="A35" s="81" t="s">
        <v>95</v>
      </c>
      <c r="B35" s="26" t="s">
        <v>40</v>
      </c>
    </row>
    <row r="36" spans="1:11" x14ac:dyDescent="0.2">
      <c r="B36" s="26" t="s">
        <v>41</v>
      </c>
    </row>
    <row r="37" spans="1:11" ht="15" x14ac:dyDescent="0.25">
      <c r="A37" s="31"/>
    </row>
    <row r="38" spans="1:11" ht="15" x14ac:dyDescent="0.25">
      <c r="A38" s="81" t="s">
        <v>57</v>
      </c>
      <c r="B38" s="129" t="s">
        <v>113</v>
      </c>
    </row>
    <row r="39" spans="1:11" x14ac:dyDescent="0.2">
      <c r="B39" s="26" t="s">
        <v>117</v>
      </c>
    </row>
  </sheetData>
  <mergeCells count="6">
    <mergeCell ref="B31:K31"/>
    <mergeCell ref="A2:K2"/>
    <mergeCell ref="B4:K4"/>
    <mergeCell ref="B28:K28"/>
    <mergeCell ref="B29:K29"/>
    <mergeCell ref="B30:K30"/>
  </mergeCells>
  <dataValidations count="2">
    <dataValidation type="list" allowBlank="1" showInputMessage="1" showErrorMessage="1" sqref="B7" xr:uid="{324D1014-0607-4410-8F6F-0BBDC96ABB70}">
      <formula1>"Drilled,Broadcast"</formula1>
    </dataValidation>
    <dataValidation type="list" allowBlank="1" showInputMessage="1" showErrorMessage="1" sqref="B8" xr:uid="{C063B5B2-E287-411A-9342-2C0077B264F5}">
      <formula1>"Yes,No"</formula1>
    </dataValidation>
  </dataValidations>
  <hyperlinks>
    <hyperlink ref="B38" r:id="rId1" xr:uid="{0542D207-5269-4A64-AD37-E44C897F9675}"/>
  </hyperlinks>
  <pageMargins left="0.7" right="0.7" top="0.75" bottom="0.75" header="0.3" footer="0.3"/>
  <pageSetup scale="66" orientation="portrait" r:id="rId2"/>
  <headerFooter>
    <oddHeader>&amp;R&amp;G</oddHeader>
    <oddFooter>&amp;L2020 Mesa County Design Standards</oddFooter>
  </headerFooter>
  <ignoredErrors>
    <ignoredError sqref="K12:K19 I19" unlockedFormula="1"/>
    <ignoredError sqref="J12:J13 J19" formula="1" unlockedFormula="1"/>
  </ignoredErrors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294D0-465C-451C-BE57-FFA9576455D5}">
  <sheetPr>
    <tabColor rgb="FF98E600"/>
  </sheetPr>
  <dimension ref="A2:L40"/>
  <sheetViews>
    <sheetView view="pageBreakPreview" topLeftCell="A4" zoomScaleNormal="100" zoomScaleSheetLayoutView="100" workbookViewId="0">
      <selection activeCell="I13" sqref="I13:I16"/>
    </sheetView>
  </sheetViews>
  <sheetFormatPr defaultRowHeight="14.25" x14ac:dyDescent="0.2"/>
  <cols>
    <col min="1" max="1" width="28.7109375" style="26" customWidth="1"/>
    <col min="2" max="2" width="22.85546875" style="26" customWidth="1"/>
    <col min="3" max="4" width="9.140625" style="26"/>
    <col min="5" max="5" width="11.42578125" style="26" customWidth="1"/>
    <col min="6" max="6" width="10" style="26" customWidth="1"/>
    <col min="7" max="16384" width="9.140625" style="26"/>
  </cols>
  <sheetData>
    <row r="2" spans="1:12" ht="15" x14ac:dyDescent="0.25">
      <c r="A2" s="171" t="s">
        <v>88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ht="23.1" customHeight="1" x14ac:dyDescent="0.25">
      <c r="A3" s="70" t="s">
        <v>29</v>
      </c>
      <c r="B3" s="125"/>
    </row>
    <row r="4" spans="1:12" ht="30.95" customHeight="1" x14ac:dyDescent="0.2">
      <c r="A4" s="71" t="s">
        <v>28</v>
      </c>
      <c r="B4" s="172" t="s">
        <v>85</v>
      </c>
      <c r="C4" s="172"/>
      <c r="D4" s="172"/>
      <c r="E4" s="172"/>
      <c r="F4" s="172"/>
      <c r="G4" s="172"/>
      <c r="H4" s="172"/>
      <c r="I4" s="172"/>
      <c r="J4" s="172"/>
      <c r="K4" s="172"/>
    </row>
    <row r="5" spans="1:12" ht="23.1" customHeight="1" thickBot="1" x14ac:dyDescent="0.25">
      <c r="A5" s="70" t="s">
        <v>30</v>
      </c>
      <c r="B5" s="71" t="s">
        <v>102</v>
      </c>
    </row>
    <row r="6" spans="1:12" ht="24.95" customHeight="1" thickBot="1" x14ac:dyDescent="0.3">
      <c r="A6" s="28" t="s">
        <v>4</v>
      </c>
      <c r="B6" s="84">
        <v>1</v>
      </c>
    </row>
    <row r="7" spans="1:12" ht="24.95" customHeight="1" thickBot="1" x14ac:dyDescent="0.3">
      <c r="A7" s="143" t="s">
        <v>118</v>
      </c>
      <c r="B7" s="84" t="s">
        <v>131</v>
      </c>
    </row>
    <row r="8" spans="1:12" ht="24.95" customHeight="1" thickBot="1" x14ac:dyDescent="0.3">
      <c r="A8" s="144" t="s">
        <v>119</v>
      </c>
      <c r="B8" s="84" t="s">
        <v>126</v>
      </c>
    </row>
    <row r="9" spans="1:12" ht="15" customHeight="1" x14ac:dyDescent="0.25">
      <c r="A9" s="82"/>
      <c r="B9" s="85"/>
    </row>
    <row r="10" spans="1:12" ht="15" x14ac:dyDescent="0.25">
      <c r="A10" s="1" t="s">
        <v>5</v>
      </c>
      <c r="B10" s="2"/>
      <c r="C10" s="2"/>
      <c r="D10" s="2"/>
      <c r="E10" s="2"/>
      <c r="F10" s="2"/>
      <c r="G10" s="2"/>
      <c r="H10" s="2"/>
      <c r="I10" s="2"/>
      <c r="J10" s="2"/>
      <c r="K10" s="3"/>
    </row>
    <row r="11" spans="1:12" ht="45" x14ac:dyDescent="0.25">
      <c r="A11" s="4" t="s">
        <v>6</v>
      </c>
      <c r="B11" s="5" t="s">
        <v>111</v>
      </c>
      <c r="C11" s="4" t="s">
        <v>35</v>
      </c>
      <c r="D11" s="4" t="s">
        <v>123</v>
      </c>
      <c r="E11" s="145" t="s">
        <v>122</v>
      </c>
      <c r="F11" s="145" t="s">
        <v>121</v>
      </c>
      <c r="G11" s="5" t="s">
        <v>7</v>
      </c>
      <c r="H11" s="4" t="s">
        <v>8</v>
      </c>
      <c r="I11" s="4" t="s">
        <v>9</v>
      </c>
      <c r="J11" s="5" t="s">
        <v>10</v>
      </c>
      <c r="K11" s="4" t="s">
        <v>11</v>
      </c>
    </row>
    <row r="12" spans="1:12" ht="15" x14ac:dyDescent="0.25">
      <c r="A12" s="79" t="s">
        <v>15</v>
      </c>
      <c r="B12" s="15" t="s">
        <v>20</v>
      </c>
      <c r="C12" s="15" t="s">
        <v>42</v>
      </c>
      <c r="D12" s="8">
        <v>8</v>
      </c>
      <c r="E12" s="34">
        <f>IF(B$7="Drilled",1,2)</f>
        <v>1</v>
      </c>
      <c r="F12" s="34" t="str">
        <f>IF(B$8="Yes",2,"1.0")</f>
        <v>1.0</v>
      </c>
      <c r="G12" s="48">
        <v>8</v>
      </c>
      <c r="H12" s="155">
        <v>0.2</v>
      </c>
      <c r="I12" s="8">
        <f>G12*H12*F12*E12</f>
        <v>1.6</v>
      </c>
      <c r="J12" s="8">
        <f>B6</f>
        <v>1</v>
      </c>
      <c r="K12" s="59">
        <f>I12*J12</f>
        <v>1.6</v>
      </c>
    </row>
    <row r="13" spans="1:12" ht="15" x14ac:dyDescent="0.25">
      <c r="A13" s="80" t="s">
        <v>13</v>
      </c>
      <c r="B13" s="10" t="s">
        <v>14</v>
      </c>
      <c r="C13" s="10"/>
      <c r="D13" s="10">
        <v>4.5</v>
      </c>
      <c r="E13" s="35">
        <f>IF(B$7="Drilled",1,2)</f>
        <v>1</v>
      </c>
      <c r="F13" s="35" t="str">
        <f>IF(B$8="Yes",2,"1.0")</f>
        <v>1.0</v>
      </c>
      <c r="G13" s="49">
        <v>4.5</v>
      </c>
      <c r="H13" s="156">
        <v>0.2</v>
      </c>
      <c r="I13" s="10">
        <f>G13*H13*F13*E13</f>
        <v>0.9</v>
      </c>
      <c r="J13" s="10">
        <f>B6</f>
        <v>1</v>
      </c>
      <c r="K13" s="60">
        <f>I13*J13</f>
        <v>0.9</v>
      </c>
    </row>
    <row r="14" spans="1:12" ht="15" x14ac:dyDescent="0.25">
      <c r="A14" s="80" t="s">
        <v>21</v>
      </c>
      <c r="B14" s="10" t="s">
        <v>22</v>
      </c>
      <c r="C14" s="9" t="s">
        <v>39</v>
      </c>
      <c r="D14" s="10">
        <v>1.5</v>
      </c>
      <c r="E14" s="35">
        <f t="shared" ref="E14:E16" si="0">IF(B$7="Drilled",1,2)</f>
        <v>1</v>
      </c>
      <c r="F14" s="35" t="str">
        <f t="shared" ref="F14:F16" si="1">IF(B$8="Yes",2,"1.0")</f>
        <v>1.0</v>
      </c>
      <c r="G14" s="49">
        <v>1.5</v>
      </c>
      <c r="H14" s="156">
        <v>0.25</v>
      </c>
      <c r="I14" s="10">
        <f t="shared" ref="I14:I16" si="2">G14*H14*F14*E14</f>
        <v>0.375</v>
      </c>
      <c r="J14" s="10">
        <f>$B$6</f>
        <v>1</v>
      </c>
      <c r="K14" s="60">
        <f>I14*J14</f>
        <v>0.375</v>
      </c>
    </row>
    <row r="15" spans="1:12" ht="15" x14ac:dyDescent="0.25">
      <c r="A15" s="80" t="s">
        <v>0</v>
      </c>
      <c r="B15" s="10" t="s">
        <v>1</v>
      </c>
      <c r="C15" s="10"/>
      <c r="D15" s="10">
        <v>5</v>
      </c>
      <c r="E15" s="35">
        <f t="shared" si="0"/>
        <v>1</v>
      </c>
      <c r="F15" s="35" t="str">
        <f t="shared" si="1"/>
        <v>1.0</v>
      </c>
      <c r="G15" s="49">
        <v>5</v>
      </c>
      <c r="H15" s="156">
        <v>0.15</v>
      </c>
      <c r="I15" s="10">
        <f t="shared" si="2"/>
        <v>0.75</v>
      </c>
      <c r="J15" s="10">
        <f t="shared" ref="J15:J16" si="3">$B$6</f>
        <v>1</v>
      </c>
      <c r="K15" s="60">
        <f>I15*J15</f>
        <v>0.75</v>
      </c>
    </row>
    <row r="16" spans="1:12" ht="15" x14ac:dyDescent="0.25">
      <c r="A16" s="80" t="s">
        <v>101</v>
      </c>
      <c r="B16" s="10"/>
      <c r="C16" s="10" t="s">
        <v>106</v>
      </c>
      <c r="D16" s="10">
        <v>5</v>
      </c>
      <c r="E16" s="35">
        <f t="shared" si="0"/>
        <v>1</v>
      </c>
      <c r="F16" s="35" t="str">
        <f t="shared" si="1"/>
        <v>1.0</v>
      </c>
      <c r="G16" s="49">
        <v>5</v>
      </c>
      <c r="H16" s="156">
        <v>0.2</v>
      </c>
      <c r="I16" s="10">
        <f t="shared" si="2"/>
        <v>1</v>
      </c>
      <c r="J16" s="10">
        <f t="shared" si="3"/>
        <v>1</v>
      </c>
      <c r="K16" s="60">
        <f>I16*J16</f>
        <v>1</v>
      </c>
      <c r="L16" s="26" t="s">
        <v>107</v>
      </c>
    </row>
    <row r="17" spans="1:11" ht="15" x14ac:dyDescent="0.25">
      <c r="A17" s="80"/>
      <c r="B17" s="10"/>
      <c r="C17" s="10"/>
      <c r="D17" s="10" t="s">
        <v>17</v>
      </c>
      <c r="E17" s="35"/>
      <c r="F17" s="35"/>
      <c r="G17" s="49"/>
      <c r="H17" s="50"/>
      <c r="I17" s="10" t="s">
        <v>17</v>
      </c>
      <c r="J17" s="10" t="s">
        <v>17</v>
      </c>
      <c r="K17" s="60" t="s">
        <v>17</v>
      </c>
    </row>
    <row r="18" spans="1:11" ht="15" x14ac:dyDescent="0.25">
      <c r="A18" s="80"/>
      <c r="B18" s="10"/>
      <c r="C18" s="10"/>
      <c r="D18" s="10" t="s">
        <v>17</v>
      </c>
      <c r="E18" s="35"/>
      <c r="F18" s="35"/>
      <c r="G18" s="49"/>
      <c r="H18" s="50"/>
      <c r="I18" s="10" t="s">
        <v>17</v>
      </c>
      <c r="J18" s="10" t="s">
        <v>17</v>
      </c>
      <c r="K18" s="60" t="s">
        <v>17</v>
      </c>
    </row>
    <row r="19" spans="1:11" ht="15" x14ac:dyDescent="0.25">
      <c r="A19" s="80"/>
      <c r="B19" s="10" t="s">
        <v>17</v>
      </c>
      <c r="C19" s="10"/>
      <c r="D19" s="10" t="s">
        <v>17</v>
      </c>
      <c r="E19" s="35"/>
      <c r="F19" s="35"/>
      <c r="G19" s="49"/>
      <c r="H19" s="50"/>
      <c r="I19" s="10" t="s">
        <v>17</v>
      </c>
      <c r="J19" s="10" t="s">
        <v>17</v>
      </c>
      <c r="K19" s="60" t="s">
        <v>17</v>
      </c>
    </row>
    <row r="20" spans="1:11" ht="15" x14ac:dyDescent="0.25">
      <c r="A20" s="93"/>
      <c r="B20" s="94" t="s">
        <v>17</v>
      </c>
      <c r="C20" s="94"/>
      <c r="D20" s="95" t="s">
        <v>17</v>
      </c>
      <c r="E20" s="35"/>
      <c r="F20" s="35"/>
      <c r="G20" s="96"/>
      <c r="H20" s="97"/>
      <c r="I20" s="95" t="s">
        <v>17</v>
      </c>
      <c r="J20" s="95" t="s">
        <v>17</v>
      </c>
      <c r="K20" s="98" t="s">
        <v>17</v>
      </c>
    </row>
    <row r="21" spans="1:11" ht="15.75" thickBot="1" x14ac:dyDescent="0.3">
      <c r="A21" s="66" t="s">
        <v>18</v>
      </c>
      <c r="B21" s="58"/>
      <c r="C21" s="58"/>
      <c r="D21" s="58"/>
      <c r="E21" s="58"/>
      <c r="F21" s="58"/>
      <c r="G21" s="14">
        <f>SUM(G12:G20)</f>
        <v>24</v>
      </c>
      <c r="H21" s="133">
        <f>SUM(H12:H20)</f>
        <v>1</v>
      </c>
      <c r="I21" s="14">
        <f>SUM(I12:I20)</f>
        <v>4.625</v>
      </c>
      <c r="J21" s="14">
        <f>B6</f>
        <v>1</v>
      </c>
      <c r="K21" s="62">
        <f>SUM(K12:K20)</f>
        <v>4.625</v>
      </c>
    </row>
    <row r="22" spans="1:11" ht="15" thickTop="1" x14ac:dyDescent="0.2">
      <c r="E22" s="33"/>
    </row>
    <row r="23" spans="1:11" ht="15" x14ac:dyDescent="0.25">
      <c r="A23" s="31" t="s">
        <v>46</v>
      </c>
      <c r="E23" s="33"/>
      <c r="G23" s="32"/>
      <c r="H23" s="32"/>
      <c r="I23" s="32"/>
    </row>
    <row r="24" spans="1:11" x14ac:dyDescent="0.2">
      <c r="A24" s="26" t="s">
        <v>112</v>
      </c>
      <c r="B24" s="33"/>
      <c r="C24" s="33"/>
      <c r="D24" s="33"/>
      <c r="E24" s="33"/>
      <c r="G24" s="32"/>
      <c r="H24" s="32"/>
      <c r="I24" s="32"/>
    </row>
    <row r="25" spans="1:11" x14ac:dyDescent="0.2">
      <c r="B25" s="33"/>
      <c r="C25" s="33"/>
      <c r="D25" s="33"/>
      <c r="E25" s="33"/>
      <c r="G25" s="32"/>
      <c r="H25" s="32"/>
      <c r="I25" s="32"/>
    </row>
    <row r="26" spans="1:11" x14ac:dyDescent="0.2">
      <c r="B26" s="33"/>
      <c r="C26" s="33"/>
      <c r="D26" s="33"/>
      <c r="E26" s="142"/>
      <c r="G26" s="32"/>
      <c r="H26" s="32"/>
      <c r="I26" s="32"/>
    </row>
    <row r="27" spans="1:11" x14ac:dyDescent="0.2">
      <c r="B27" s="33"/>
      <c r="C27" s="33"/>
      <c r="D27" s="33"/>
      <c r="E27" s="33"/>
      <c r="G27" s="32"/>
      <c r="H27" s="32"/>
      <c r="I27" s="32"/>
    </row>
    <row r="28" spans="1:11" x14ac:dyDescent="0.2">
      <c r="B28" s="33"/>
      <c r="C28" s="33"/>
      <c r="G28" s="32"/>
      <c r="H28" s="32"/>
    </row>
    <row r="29" spans="1:11" ht="15" x14ac:dyDescent="0.25">
      <c r="A29" s="32" t="s">
        <v>91</v>
      </c>
      <c r="B29" s="164" t="s">
        <v>92</v>
      </c>
      <c r="C29" s="164"/>
      <c r="D29" s="164"/>
      <c r="E29" s="164"/>
      <c r="F29" s="164"/>
      <c r="G29" s="164"/>
      <c r="H29" s="164"/>
      <c r="I29" s="164"/>
      <c r="J29" s="164"/>
      <c r="K29" s="164"/>
    </row>
    <row r="30" spans="1:11" x14ac:dyDescent="0.2">
      <c r="A30" s="32"/>
      <c r="B30" s="164" t="s">
        <v>19</v>
      </c>
      <c r="C30" s="164"/>
      <c r="D30" s="164"/>
      <c r="E30" s="164"/>
      <c r="F30" s="164"/>
      <c r="G30" s="164"/>
      <c r="H30" s="164"/>
      <c r="I30" s="164"/>
      <c r="J30" s="164"/>
      <c r="K30" s="164"/>
    </row>
    <row r="31" spans="1:11" x14ac:dyDescent="0.2">
      <c r="B31" s="164" t="s">
        <v>93</v>
      </c>
      <c r="C31" s="164"/>
      <c r="D31" s="164"/>
      <c r="E31" s="164"/>
      <c r="F31" s="164"/>
      <c r="G31" s="164"/>
      <c r="H31" s="164"/>
      <c r="I31" s="164"/>
      <c r="J31" s="164"/>
      <c r="K31" s="164"/>
    </row>
    <row r="32" spans="1:11" x14ac:dyDescent="0.2">
      <c r="A32" s="32"/>
      <c r="B32" s="164" t="s">
        <v>94</v>
      </c>
      <c r="C32" s="164"/>
      <c r="D32" s="164"/>
      <c r="E32" s="164"/>
      <c r="F32" s="164"/>
      <c r="G32" s="164"/>
      <c r="H32" s="164"/>
      <c r="I32" s="164"/>
      <c r="J32" s="164"/>
      <c r="K32" s="164"/>
    </row>
    <row r="33" spans="1:11" x14ac:dyDescent="0.2">
      <c r="B33" s="159" t="s">
        <v>128</v>
      </c>
      <c r="C33" s="159"/>
      <c r="D33" s="159"/>
      <c r="E33" s="159"/>
      <c r="F33" s="159"/>
      <c r="G33" s="159"/>
      <c r="H33" s="159"/>
      <c r="I33" s="159"/>
      <c r="J33" s="159"/>
      <c r="K33" s="159"/>
    </row>
    <row r="34" spans="1:11" x14ac:dyDescent="0.2">
      <c r="B34" s="159" t="s">
        <v>129</v>
      </c>
      <c r="C34" s="159"/>
      <c r="D34" s="159"/>
      <c r="E34" s="159"/>
      <c r="F34" s="159"/>
      <c r="G34" s="159"/>
      <c r="H34" s="159"/>
      <c r="I34" s="159"/>
      <c r="J34" s="159"/>
      <c r="K34" s="159"/>
    </row>
    <row r="35" spans="1:11" x14ac:dyDescent="0.2">
      <c r="A35" s="32"/>
      <c r="B35" s="32"/>
      <c r="C35" s="32"/>
      <c r="D35" s="32"/>
    </row>
    <row r="36" spans="1:11" ht="15" x14ac:dyDescent="0.25">
      <c r="A36" s="81" t="s">
        <v>95</v>
      </c>
      <c r="B36" s="26" t="s">
        <v>40</v>
      </c>
    </row>
    <row r="37" spans="1:11" x14ac:dyDescent="0.2">
      <c r="B37" s="26" t="s">
        <v>41</v>
      </c>
    </row>
    <row r="38" spans="1:11" ht="15" x14ac:dyDescent="0.25">
      <c r="A38" s="31"/>
    </row>
    <row r="39" spans="1:11" ht="15" x14ac:dyDescent="0.25">
      <c r="A39" s="81" t="s">
        <v>57</v>
      </c>
      <c r="B39" s="129" t="s">
        <v>113</v>
      </c>
    </row>
    <row r="40" spans="1:11" x14ac:dyDescent="0.2">
      <c r="B40" s="26" t="s">
        <v>117</v>
      </c>
    </row>
  </sheetData>
  <mergeCells count="6">
    <mergeCell ref="B32:K32"/>
    <mergeCell ref="A2:K2"/>
    <mergeCell ref="B4:K4"/>
    <mergeCell ref="B29:K29"/>
    <mergeCell ref="B30:K30"/>
    <mergeCell ref="B31:K31"/>
  </mergeCells>
  <dataValidations count="2">
    <dataValidation type="list" allowBlank="1" showInputMessage="1" showErrorMessage="1" sqref="B8" xr:uid="{77A74B79-B6A0-4BE6-A8FE-8A8CBE6E4664}">
      <formula1>"Yes,No"</formula1>
    </dataValidation>
    <dataValidation type="list" allowBlank="1" showInputMessage="1" showErrorMessage="1" sqref="B7" xr:uid="{545CA71B-67E2-4C38-8FB4-4D6E3CDECE0A}">
      <formula1>"Drilled,Broadcast"</formula1>
    </dataValidation>
  </dataValidations>
  <hyperlinks>
    <hyperlink ref="B39" r:id="rId1" xr:uid="{8BB54CAB-6204-4520-8157-F231A3D0F668}"/>
  </hyperlinks>
  <pageMargins left="0.7" right="0.7" top="0.75" bottom="0.75" header="0.3" footer="0.3"/>
  <pageSetup scale="66" orientation="portrait" r:id="rId2"/>
  <headerFooter>
    <oddHeader>&amp;R&amp;G</oddHeader>
    <oddFooter>&amp;L2020 Mesa County Design Standards</oddFooter>
  </headerFooter>
  <ignoredErrors>
    <ignoredError sqref="J12:J16" formula="1"/>
  </ignoredErrors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53F16-68CC-487B-89E2-E42291756884}">
  <sheetPr>
    <tabColor rgb="FF267300"/>
  </sheetPr>
  <dimension ref="A2:K38"/>
  <sheetViews>
    <sheetView view="pageBreakPreview" topLeftCell="B1" zoomScaleNormal="100" zoomScaleSheetLayoutView="100" workbookViewId="0">
      <selection activeCell="I13" sqref="I13:I16"/>
    </sheetView>
  </sheetViews>
  <sheetFormatPr defaultRowHeight="14.25" x14ac:dyDescent="0.2"/>
  <cols>
    <col min="1" max="1" width="25.7109375" style="26" customWidth="1"/>
    <col min="2" max="2" width="24.7109375" style="26" customWidth="1"/>
    <col min="3" max="3" width="9.140625" style="26"/>
    <col min="4" max="4" width="9.85546875" style="26" bestFit="1" customWidth="1"/>
    <col min="5" max="5" width="11.42578125" style="26" customWidth="1"/>
    <col min="6" max="6" width="10" style="26" customWidth="1"/>
    <col min="7" max="16384" width="9.140625" style="26"/>
  </cols>
  <sheetData>
    <row r="2" spans="1:11" ht="15" x14ac:dyDescent="0.25">
      <c r="A2" s="173" t="s">
        <v>82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</row>
    <row r="3" spans="1:11" ht="23.1" customHeight="1" x14ac:dyDescent="0.2">
      <c r="A3" s="70" t="s">
        <v>29</v>
      </c>
      <c r="B3" s="71"/>
    </row>
    <row r="4" spans="1:11" ht="30.95" customHeight="1" x14ac:dyDescent="0.2">
      <c r="A4" s="71" t="s">
        <v>28</v>
      </c>
      <c r="B4" s="168" t="s">
        <v>104</v>
      </c>
      <c r="C4" s="168"/>
      <c r="D4" s="168"/>
      <c r="E4" s="168"/>
      <c r="F4" s="168"/>
      <c r="G4" s="168"/>
      <c r="H4" s="168"/>
      <c r="I4" s="168"/>
      <c r="J4" s="168"/>
      <c r="K4" s="168"/>
    </row>
    <row r="5" spans="1:11" ht="23.1" customHeight="1" thickBot="1" x14ac:dyDescent="0.25">
      <c r="A5" s="70" t="s">
        <v>30</v>
      </c>
      <c r="B5" s="71" t="s">
        <v>102</v>
      </c>
    </row>
    <row r="6" spans="1:11" ht="24.95" customHeight="1" thickBot="1" x14ac:dyDescent="0.3">
      <c r="A6" s="28" t="s">
        <v>4</v>
      </c>
      <c r="B6" s="84">
        <v>1</v>
      </c>
    </row>
    <row r="7" spans="1:11" ht="24.95" customHeight="1" thickBot="1" x14ac:dyDescent="0.3">
      <c r="A7" s="143" t="s">
        <v>118</v>
      </c>
      <c r="B7" s="84" t="s">
        <v>131</v>
      </c>
    </row>
    <row r="8" spans="1:11" ht="24.95" customHeight="1" thickBot="1" x14ac:dyDescent="0.3">
      <c r="A8" s="144" t="s">
        <v>119</v>
      </c>
      <c r="B8" s="84" t="s">
        <v>126</v>
      </c>
    </row>
    <row r="9" spans="1:11" ht="15" x14ac:dyDescent="0.25">
      <c r="A9" s="82"/>
      <c r="B9" s="85"/>
    </row>
    <row r="10" spans="1:11" ht="15" x14ac:dyDescent="0.25">
      <c r="A10" s="1" t="s">
        <v>5</v>
      </c>
      <c r="B10" s="2"/>
      <c r="C10" s="2"/>
      <c r="D10" s="2"/>
      <c r="E10" s="2"/>
      <c r="F10" s="2"/>
      <c r="G10" s="2"/>
      <c r="H10" s="2"/>
      <c r="I10" s="2"/>
      <c r="J10" s="2"/>
      <c r="K10" s="3"/>
    </row>
    <row r="11" spans="1:11" ht="45" x14ac:dyDescent="0.25">
      <c r="A11" s="5" t="s">
        <v>6</v>
      </c>
      <c r="B11" s="5" t="s">
        <v>111</v>
      </c>
      <c r="C11" s="5" t="s">
        <v>110</v>
      </c>
      <c r="D11" s="5" t="s">
        <v>123</v>
      </c>
      <c r="E11" s="145" t="s">
        <v>122</v>
      </c>
      <c r="F11" s="145" t="s">
        <v>121</v>
      </c>
      <c r="G11" s="5" t="s">
        <v>7</v>
      </c>
      <c r="H11" s="5" t="s">
        <v>8</v>
      </c>
      <c r="I11" s="5" t="s">
        <v>9</v>
      </c>
      <c r="J11" s="5" t="s">
        <v>10</v>
      </c>
      <c r="K11" s="5" t="s">
        <v>11</v>
      </c>
    </row>
    <row r="12" spans="1:11" ht="15" x14ac:dyDescent="0.25">
      <c r="A12" s="89" t="s">
        <v>105</v>
      </c>
      <c r="B12" s="122"/>
      <c r="C12" s="122" t="s">
        <v>108</v>
      </c>
      <c r="D12" s="122">
        <v>1</v>
      </c>
      <c r="E12" s="34">
        <f>IF(B$7="Drilled",1,2)</f>
        <v>1</v>
      </c>
      <c r="F12" s="34" t="str">
        <f>IF(B$8="Yes",2,"1.0")</f>
        <v>1.0</v>
      </c>
      <c r="G12" s="126">
        <v>2</v>
      </c>
      <c r="H12" s="157">
        <v>0.25</v>
      </c>
      <c r="I12" s="16">
        <f>G12*H12*F12*E12</f>
        <v>0.5</v>
      </c>
      <c r="J12" s="16">
        <f>B6</f>
        <v>1</v>
      </c>
      <c r="K12" s="127">
        <f t="shared" ref="K12:K16" si="0">I12*J12</f>
        <v>0.5</v>
      </c>
    </row>
    <row r="13" spans="1:11" ht="15" x14ac:dyDescent="0.25">
      <c r="A13" s="89" t="s">
        <v>72</v>
      </c>
      <c r="B13" s="9"/>
      <c r="C13" s="9" t="s">
        <v>47</v>
      </c>
      <c r="D13" s="9">
        <v>5.5</v>
      </c>
      <c r="E13" s="35">
        <f>IF(B$7="Drilled",1,2)</f>
        <v>1</v>
      </c>
      <c r="F13" s="35" t="str">
        <f>IF(B$8="Yes",2,"1.0")</f>
        <v>1.0</v>
      </c>
      <c r="G13" s="54">
        <v>5.5</v>
      </c>
      <c r="H13" s="158">
        <v>0.2</v>
      </c>
      <c r="I13" s="10">
        <f>G13*H13*F13*E13</f>
        <v>1.1000000000000001</v>
      </c>
      <c r="J13" s="10">
        <f>B6</f>
        <v>1</v>
      </c>
      <c r="K13" s="60">
        <f t="shared" si="0"/>
        <v>1.1000000000000001</v>
      </c>
    </row>
    <row r="14" spans="1:11" ht="15" x14ac:dyDescent="0.25">
      <c r="A14" s="89" t="s">
        <v>71</v>
      </c>
      <c r="B14" s="9"/>
      <c r="C14" s="9" t="s">
        <v>47</v>
      </c>
      <c r="D14" s="9">
        <v>10</v>
      </c>
      <c r="E14" s="35">
        <f t="shared" ref="E14:E16" si="1">IF(B$7="Drilled",1,2)</f>
        <v>1</v>
      </c>
      <c r="F14" s="35" t="str">
        <f t="shared" ref="F14:F16" si="2">IF(B$8="Yes",2,"1.0")</f>
        <v>1.0</v>
      </c>
      <c r="G14" s="54">
        <v>10</v>
      </c>
      <c r="H14" s="158">
        <v>0.2</v>
      </c>
      <c r="I14" s="10">
        <f t="shared" ref="I14:I16" si="3">G14*H14*F14*E14</f>
        <v>2</v>
      </c>
      <c r="J14" s="10">
        <f>B6</f>
        <v>1</v>
      </c>
      <c r="K14" s="60">
        <f t="shared" si="0"/>
        <v>2</v>
      </c>
    </row>
    <row r="15" spans="1:11" ht="15" x14ac:dyDescent="0.25">
      <c r="A15" s="89" t="s">
        <v>109</v>
      </c>
      <c r="B15" s="9" t="s">
        <v>14</v>
      </c>
      <c r="C15" s="9" t="s">
        <v>47</v>
      </c>
      <c r="D15" s="9">
        <v>2.5</v>
      </c>
      <c r="E15" s="35">
        <f t="shared" si="1"/>
        <v>1</v>
      </c>
      <c r="F15" s="35" t="str">
        <f t="shared" si="2"/>
        <v>1.0</v>
      </c>
      <c r="G15" s="54">
        <v>2.5</v>
      </c>
      <c r="H15" s="158">
        <v>0.1</v>
      </c>
      <c r="I15" s="10">
        <f t="shared" si="3"/>
        <v>0.25</v>
      </c>
      <c r="J15" s="10">
        <f>B6</f>
        <v>1</v>
      </c>
      <c r="K15" s="60">
        <f t="shared" si="0"/>
        <v>0.25</v>
      </c>
    </row>
    <row r="16" spans="1:11" ht="15" x14ac:dyDescent="0.25">
      <c r="A16" s="89" t="s">
        <v>127</v>
      </c>
      <c r="B16" s="9" t="s">
        <v>16</v>
      </c>
      <c r="C16" s="9" t="s">
        <v>42</v>
      </c>
      <c r="D16" s="9">
        <v>8</v>
      </c>
      <c r="E16" s="35">
        <f t="shared" si="1"/>
        <v>1</v>
      </c>
      <c r="F16" s="35" t="str">
        <f t="shared" si="2"/>
        <v>1.0</v>
      </c>
      <c r="G16" s="54">
        <v>8</v>
      </c>
      <c r="H16" s="158">
        <v>0.25</v>
      </c>
      <c r="I16" s="10">
        <f t="shared" si="3"/>
        <v>2</v>
      </c>
      <c r="J16" s="10">
        <f>B6</f>
        <v>1</v>
      </c>
      <c r="K16" s="60">
        <f t="shared" si="0"/>
        <v>2</v>
      </c>
    </row>
    <row r="17" spans="1:11" ht="15" x14ac:dyDescent="0.25">
      <c r="A17" s="89"/>
      <c r="B17" s="9" t="s">
        <v>17</v>
      </c>
      <c r="C17" s="9"/>
      <c r="D17" s="9" t="s">
        <v>17</v>
      </c>
      <c r="E17" s="35"/>
      <c r="F17" s="35"/>
      <c r="G17" s="54"/>
      <c r="H17" s="55"/>
      <c r="I17" s="10" t="s">
        <v>17</v>
      </c>
      <c r="J17" s="10" t="s">
        <v>17</v>
      </c>
      <c r="K17" s="60" t="s">
        <v>17</v>
      </c>
    </row>
    <row r="18" spans="1:11" ht="15" x14ac:dyDescent="0.25">
      <c r="A18" s="90"/>
      <c r="B18" s="91" t="s">
        <v>17</v>
      </c>
      <c r="C18" s="91"/>
      <c r="D18" s="92" t="s">
        <v>17</v>
      </c>
      <c r="E18" s="35"/>
      <c r="F18" s="35"/>
      <c r="G18" s="56"/>
      <c r="H18" s="57"/>
      <c r="I18" s="11" t="s">
        <v>17</v>
      </c>
      <c r="J18" s="11" t="s">
        <v>17</v>
      </c>
      <c r="K18" s="61" t="s">
        <v>17</v>
      </c>
    </row>
    <row r="19" spans="1:11" ht="15.75" thickBot="1" x14ac:dyDescent="0.3">
      <c r="A19" s="66" t="s">
        <v>18</v>
      </c>
      <c r="B19" s="58"/>
      <c r="C19" s="58"/>
      <c r="D19" s="58"/>
      <c r="E19" s="58"/>
      <c r="F19" s="58"/>
      <c r="G19" s="14">
        <f>SUM(G12:G18)</f>
        <v>28</v>
      </c>
      <c r="H19" s="133">
        <f>SUM(H12:H18)</f>
        <v>1</v>
      </c>
      <c r="I19" s="14">
        <f>SUM(I12:I18)</f>
        <v>5.85</v>
      </c>
      <c r="J19" s="14">
        <f>B6</f>
        <v>1</v>
      </c>
      <c r="K19" s="62">
        <f>SUM(K12:K18)</f>
        <v>5.85</v>
      </c>
    </row>
    <row r="20" spans="1:11" ht="15" thickTop="1" x14ac:dyDescent="0.2">
      <c r="E20" s="33"/>
    </row>
    <row r="21" spans="1:11" ht="15" x14ac:dyDescent="0.25">
      <c r="A21" s="31" t="s">
        <v>46</v>
      </c>
      <c r="E21" s="33"/>
      <c r="G21" s="32"/>
      <c r="H21" s="32"/>
      <c r="I21" s="32"/>
    </row>
    <row r="22" spans="1:11" x14ac:dyDescent="0.2">
      <c r="A22" s="26" t="s">
        <v>114</v>
      </c>
      <c r="B22" s="33"/>
      <c r="C22" s="33" t="s">
        <v>47</v>
      </c>
      <c r="D22" s="33" t="s">
        <v>115</v>
      </c>
      <c r="E22" s="33"/>
      <c r="G22" s="32"/>
      <c r="H22" s="32"/>
      <c r="I22" s="32"/>
    </row>
    <row r="23" spans="1:11" x14ac:dyDescent="0.2">
      <c r="B23" s="33"/>
      <c r="C23" s="33"/>
      <c r="D23" s="33"/>
      <c r="E23" s="33"/>
      <c r="G23" s="32"/>
      <c r="H23" s="32"/>
      <c r="I23" s="32"/>
    </row>
    <row r="24" spans="1:11" x14ac:dyDescent="0.2">
      <c r="B24" s="33"/>
      <c r="C24" s="33"/>
      <c r="D24" s="33"/>
      <c r="E24" s="33"/>
      <c r="G24" s="32"/>
      <c r="H24" s="32"/>
      <c r="I24" s="32"/>
    </row>
    <row r="25" spans="1:11" x14ac:dyDescent="0.2">
      <c r="B25" s="33"/>
      <c r="C25" s="33"/>
      <c r="D25" s="33"/>
      <c r="E25" s="142"/>
      <c r="G25" s="32"/>
      <c r="H25" s="32"/>
      <c r="I25" s="32"/>
    </row>
    <row r="26" spans="1:11" x14ac:dyDescent="0.2">
      <c r="B26" s="33"/>
      <c r="C26" s="33"/>
      <c r="E26" s="33"/>
      <c r="G26" s="32"/>
      <c r="H26" s="32"/>
    </row>
    <row r="27" spans="1:11" ht="15" x14ac:dyDescent="0.25">
      <c r="A27" s="32" t="s">
        <v>91</v>
      </c>
      <c r="B27" s="164" t="s">
        <v>92</v>
      </c>
      <c r="C27" s="164"/>
      <c r="D27" s="164"/>
      <c r="E27" s="164"/>
      <c r="F27" s="164"/>
      <c r="G27" s="164"/>
      <c r="H27" s="164"/>
      <c r="I27" s="164"/>
      <c r="J27" s="164"/>
      <c r="K27" s="164"/>
    </row>
    <row r="28" spans="1:11" x14ac:dyDescent="0.2">
      <c r="A28" s="32"/>
      <c r="B28" s="164" t="s">
        <v>19</v>
      </c>
      <c r="C28" s="164"/>
      <c r="D28" s="164"/>
      <c r="E28" s="164"/>
      <c r="F28" s="164"/>
      <c r="G28" s="164"/>
      <c r="H28" s="164"/>
      <c r="I28" s="164"/>
      <c r="J28" s="164"/>
      <c r="K28" s="164"/>
    </row>
    <row r="29" spans="1:11" x14ac:dyDescent="0.2">
      <c r="B29" s="164" t="s">
        <v>93</v>
      </c>
      <c r="C29" s="164"/>
      <c r="D29" s="164"/>
      <c r="E29" s="164"/>
      <c r="F29" s="164"/>
      <c r="G29" s="164"/>
      <c r="H29" s="164"/>
      <c r="I29" s="164"/>
      <c r="J29" s="164"/>
      <c r="K29" s="164"/>
    </row>
    <row r="30" spans="1:11" x14ac:dyDescent="0.2">
      <c r="A30" s="32"/>
      <c r="B30" s="164" t="s">
        <v>94</v>
      </c>
      <c r="C30" s="164"/>
      <c r="D30" s="164"/>
      <c r="E30" s="164"/>
      <c r="F30" s="164"/>
      <c r="G30" s="164"/>
      <c r="H30" s="164"/>
      <c r="I30" s="164"/>
      <c r="J30" s="164"/>
      <c r="K30" s="164"/>
    </row>
    <row r="31" spans="1:11" x14ac:dyDescent="0.2">
      <c r="B31" s="159" t="s">
        <v>128</v>
      </c>
      <c r="C31" s="159"/>
      <c r="D31" s="159"/>
      <c r="E31" s="159"/>
      <c r="F31" s="159"/>
      <c r="G31" s="159"/>
      <c r="H31" s="159"/>
      <c r="I31" s="159"/>
      <c r="J31" s="159"/>
      <c r="K31" s="159"/>
    </row>
    <row r="32" spans="1:11" x14ac:dyDescent="0.2">
      <c r="B32" s="159" t="s">
        <v>129</v>
      </c>
      <c r="C32" s="159"/>
      <c r="D32" s="159"/>
      <c r="E32" s="159"/>
      <c r="F32" s="159"/>
      <c r="G32" s="159"/>
      <c r="H32" s="159"/>
      <c r="I32" s="159"/>
      <c r="J32" s="159"/>
      <c r="K32" s="159"/>
    </row>
    <row r="33" spans="1:6" x14ac:dyDescent="0.2">
      <c r="A33" s="32"/>
      <c r="B33" s="32"/>
      <c r="C33" s="32"/>
      <c r="D33" s="32"/>
      <c r="E33" s="32"/>
      <c r="F33" s="32"/>
    </row>
    <row r="34" spans="1:6" ht="15" x14ac:dyDescent="0.25">
      <c r="A34" s="81" t="s">
        <v>95</v>
      </c>
      <c r="B34" s="26" t="s">
        <v>40</v>
      </c>
    </row>
    <row r="35" spans="1:6" x14ac:dyDescent="0.2">
      <c r="B35" s="26" t="s">
        <v>41</v>
      </c>
    </row>
    <row r="36" spans="1:6" ht="15" x14ac:dyDescent="0.25">
      <c r="A36" s="31"/>
    </row>
    <row r="37" spans="1:6" ht="15" x14ac:dyDescent="0.25">
      <c r="A37" s="81" t="s">
        <v>57</v>
      </c>
      <c r="B37" s="129" t="s">
        <v>113</v>
      </c>
    </row>
    <row r="38" spans="1:6" x14ac:dyDescent="0.2">
      <c r="B38" s="26" t="s">
        <v>117</v>
      </c>
    </row>
  </sheetData>
  <mergeCells count="6">
    <mergeCell ref="B30:K30"/>
    <mergeCell ref="A2:K2"/>
    <mergeCell ref="B4:K4"/>
    <mergeCell ref="B27:K27"/>
    <mergeCell ref="B28:K28"/>
    <mergeCell ref="B29:K29"/>
  </mergeCells>
  <dataValidations count="2">
    <dataValidation type="list" allowBlank="1" showInputMessage="1" showErrorMessage="1" sqref="B7" xr:uid="{B4A61A0F-10A8-4E37-A10D-6DF2FAA1DD5E}">
      <formula1>"Drilled,Broadcast"</formula1>
    </dataValidation>
    <dataValidation type="list" allowBlank="1" showInputMessage="1" showErrorMessage="1" sqref="B8" xr:uid="{829E4BE0-2523-4537-B26B-0032F6707793}">
      <formula1>"Yes,No"</formula1>
    </dataValidation>
  </dataValidations>
  <hyperlinks>
    <hyperlink ref="B37" r:id="rId1" xr:uid="{B3533C42-A131-4C13-A928-09EC0081DBC3}"/>
  </hyperlinks>
  <pageMargins left="0.7" right="0.7" top="0.75" bottom="0.75" header="0.3" footer="0.3"/>
  <pageSetup scale="66" orientation="portrait" r:id="rId2"/>
  <headerFooter>
    <oddHeader>&amp;R&amp;G</oddHeader>
    <oddFooter>&amp;L2020 Mesa County Design Standards</oddFooter>
  </headerFooter>
  <ignoredErrors>
    <ignoredError sqref="J12:J18" formula="1"/>
  </ignoredError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MC MAP</vt:lpstr>
      <vt:lpstr>Alkaline</vt:lpstr>
      <vt:lpstr>Introduced &amp; Semi Natural</vt:lpstr>
      <vt:lpstr>Semi-Desert Scrub &amp; Grassland</vt:lpstr>
      <vt:lpstr>Cliff</vt:lpstr>
      <vt:lpstr>Cool Temperate Woodland &amp; Shrub</vt:lpstr>
      <vt:lpstr>Shrub, Forb Meadow &amp; Grassland</vt:lpstr>
      <vt:lpstr>High Elevation Forest</vt:lpstr>
      <vt:lpstr>Alkaline!Print_Area</vt:lpstr>
      <vt:lpstr>Cliff!Print_Area</vt:lpstr>
      <vt:lpstr>'Semi-Desert Scrub &amp; Grassland'!Print_Area</vt:lpstr>
      <vt:lpstr>'Shrub, Forb Meadow &amp; Grassland'!Print_Area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Rizza, John - NRCS, Grand Junction, CO</dc:creator>
  <cp:lastModifiedBy>Diana Rooney</cp:lastModifiedBy>
  <cp:lastPrinted>2020-11-19T22:25:07Z</cp:lastPrinted>
  <dcterms:created xsi:type="dcterms:W3CDTF">2018-10-31T15:41:38Z</dcterms:created>
  <dcterms:modified xsi:type="dcterms:W3CDTF">2020-11-23T21:47:38Z</dcterms:modified>
</cp:coreProperties>
</file>